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уч-ся 7-11 лет ОВЗ" sheetId="1" r:id="rId1"/>
    <sheet name="уч-ся  7-11 лет" sheetId="2" r:id="rId2"/>
  </sheets>
  <calcPr calcId="125725"/>
</workbook>
</file>

<file path=xl/calcChain.xml><?xml version="1.0" encoding="utf-8"?>
<calcChain xmlns="http://schemas.openxmlformats.org/spreadsheetml/2006/main">
  <c r="B593" i="2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G594" l="1"/>
  <c r="I594"/>
  <c r="F594"/>
  <c r="H594"/>
  <c r="J594"/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H559"/>
  <c r="H593" s="1"/>
  <c r="G559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I551" s="1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I383" s="1"/>
  <c r="H349"/>
  <c r="G349"/>
  <c r="G383" s="1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H307"/>
  <c r="G307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I215" s="1"/>
  <c r="H181"/>
  <c r="G181"/>
  <c r="G215" s="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H139"/>
  <c r="H173" s="1"/>
  <c r="G139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I131" s="1"/>
  <c r="H97"/>
  <c r="G97"/>
  <c r="G131" s="1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I47" s="1"/>
  <c r="H13"/>
  <c r="G13"/>
  <c r="F13"/>
  <c r="G551" l="1"/>
  <c r="F509"/>
  <c r="H509"/>
  <c r="I509"/>
  <c r="G509"/>
  <c r="I467"/>
  <c r="G467"/>
  <c r="H425"/>
  <c r="F425"/>
  <c r="H341"/>
  <c r="J299"/>
  <c r="H299"/>
  <c r="F299"/>
  <c r="I257"/>
  <c r="G257"/>
  <c r="H89"/>
  <c r="J89"/>
  <c r="G593"/>
  <c r="I593"/>
  <c r="F551"/>
  <c r="H551"/>
  <c r="J551"/>
  <c r="F467"/>
  <c r="H467"/>
  <c r="J467"/>
  <c r="G425"/>
  <c r="I425"/>
  <c r="F383"/>
  <c r="H383"/>
  <c r="J383"/>
  <c r="G341"/>
  <c r="I341"/>
  <c r="G299"/>
  <c r="I299"/>
  <c r="F257"/>
  <c r="H257"/>
  <c r="J257"/>
  <c r="F215"/>
  <c r="H215"/>
  <c r="J215"/>
  <c r="G173"/>
  <c r="I173"/>
  <c r="F131"/>
  <c r="H131"/>
  <c r="J131"/>
  <c r="G89"/>
  <c r="I89"/>
  <c r="G47"/>
  <c r="J47"/>
  <c r="H47"/>
  <c r="F47"/>
  <c r="H594" l="1"/>
  <c r="I594"/>
  <c r="F594"/>
  <c r="J594"/>
  <c r="G594"/>
  <c r="L578" i="2" l="1"/>
  <c r="L573"/>
  <c r="L563"/>
  <c r="L593"/>
  <c r="L531"/>
  <c r="L536"/>
  <c r="L551"/>
  <c r="L521"/>
  <c r="L489"/>
  <c r="L494"/>
  <c r="L509"/>
  <c r="L479"/>
  <c r="L452"/>
  <c r="L447"/>
  <c r="L437"/>
  <c r="L467"/>
  <c r="L405"/>
  <c r="L410"/>
  <c r="L425"/>
  <c r="L395"/>
  <c r="L368"/>
  <c r="L363"/>
  <c r="L353"/>
  <c r="L383"/>
  <c r="L326"/>
  <c r="L321"/>
  <c r="L311"/>
  <c r="L341"/>
  <c r="L299"/>
  <c r="L269"/>
  <c r="L284"/>
  <c r="L279"/>
  <c r="L237"/>
  <c r="L242"/>
  <c r="L257"/>
  <c r="L227"/>
  <c r="L200"/>
  <c r="L195"/>
  <c r="L185"/>
  <c r="L215"/>
  <c r="L158"/>
  <c r="L153"/>
  <c r="L143"/>
  <c r="L173"/>
  <c r="L111"/>
  <c r="L116"/>
  <c r="L131"/>
  <c r="L101"/>
  <c r="L74"/>
  <c r="L69"/>
  <c r="L59"/>
  <c r="L89"/>
  <c r="L27"/>
  <c r="L32"/>
  <c r="L536" i="1"/>
  <c r="L531"/>
  <c r="L593"/>
  <c r="L563"/>
  <c r="L521"/>
  <c r="L551"/>
  <c r="L242"/>
  <c r="L237"/>
  <c r="L111"/>
  <c r="L116"/>
  <c r="L467"/>
  <c r="L437"/>
  <c r="L311"/>
  <c r="L341"/>
  <c r="L158"/>
  <c r="L153"/>
  <c r="L447"/>
  <c r="L452"/>
  <c r="L395"/>
  <c r="L425"/>
  <c r="L353"/>
  <c r="L383"/>
  <c r="L143"/>
  <c r="L173"/>
  <c r="L101"/>
  <c r="L131"/>
  <c r="L215"/>
  <c r="L185"/>
  <c r="L321"/>
  <c r="L326"/>
  <c r="L59"/>
  <c r="L89"/>
  <c r="L368"/>
  <c r="L363"/>
  <c r="L279"/>
  <c r="L284"/>
  <c r="L405"/>
  <c r="L410"/>
  <c r="L573"/>
  <c r="L578"/>
  <c r="L200"/>
  <c r="L195"/>
  <c r="L479"/>
  <c r="L509"/>
  <c r="L299"/>
  <c r="L269"/>
  <c r="L257"/>
  <c r="L227"/>
  <c r="L494"/>
  <c r="L489"/>
  <c r="L74"/>
  <c r="L69"/>
  <c r="L27"/>
  <c r="L32"/>
  <c r="L39"/>
  <c r="L550"/>
  <c r="L382"/>
  <c r="L459" i="2"/>
  <c r="L81" i="1"/>
  <c r="L172" i="2"/>
  <c r="L123" i="1"/>
  <c r="L592"/>
  <c r="L165"/>
  <c r="L543"/>
  <c r="L340"/>
  <c r="L592" i="2"/>
  <c r="L291" i="1"/>
  <c r="L39" i="2"/>
  <c r="L130"/>
  <c r="L123"/>
  <c r="L17" i="1"/>
  <c r="L47"/>
  <c r="L594"/>
  <c r="L501" i="2"/>
  <c r="L214" i="1"/>
  <c r="L375" i="2"/>
  <c r="L165"/>
  <c r="L214"/>
  <c r="L207" i="1"/>
  <c r="L256" i="2"/>
  <c r="L417" i="1"/>
  <c r="L207" i="2"/>
  <c r="L501" i="1"/>
  <c r="L333"/>
  <c r="L46" i="2"/>
  <c r="L298"/>
  <c r="L543"/>
  <c r="L249"/>
  <c r="L340"/>
  <c r="L88" i="1"/>
  <c r="L417" i="2"/>
  <c r="L249" i="1"/>
  <c r="L466"/>
  <c r="L256"/>
  <c r="L375"/>
  <c r="L81" i="2"/>
  <c r="L466"/>
  <c r="L508"/>
  <c r="L298" i="1"/>
  <c r="L333" i="2"/>
  <c r="L46" i="1"/>
  <c r="L585"/>
  <c r="L130"/>
  <c r="L424"/>
  <c r="L17" i="2"/>
  <c r="L47"/>
  <c r="L594"/>
  <c r="L508" i="1"/>
  <c r="L291" i="2"/>
  <c r="L382"/>
  <c r="L459" i="1"/>
  <c r="L585" i="2"/>
  <c r="L424"/>
  <c r="L550"/>
  <c r="L172" i="1"/>
  <c r="L88" i="2"/>
</calcChain>
</file>

<file path=xl/sharedStrings.xml><?xml version="1.0" encoding="utf-8"?>
<sst xmlns="http://schemas.openxmlformats.org/spreadsheetml/2006/main" count="1341" uniqueCount="118">
  <si>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</si>
  <si>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</si>
  <si>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</si>
  <si>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</si>
  <si>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</si>
  <si>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</si>
  <si>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</si>
  <si>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</si>
  <si>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</si>
  <si>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</si>
  <si>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</si>
  <si>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</si>
  <si>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</si>
  <si>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</si>
  <si>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</si>
  <si>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</si>
  <si>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</si>
  <si>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</si>
  <si>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</si>
  <si>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</si>
  <si>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</si>
  <si>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</si>
  <si>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</si>
  <si>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</si>
  <si>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</si>
  <si>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</si>
  <si>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</si>
  <si>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</si>
  <si>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</si>
  <si>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</si>
  <si>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</si>
  <si>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</si>
  <si>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</si>
  <si>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</si>
  <si>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</si>
  <si>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</si>
  <si>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</si>
  <si>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</si>
  <si>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</si>
  <si>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</si>
  <si>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</si>
  <si>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</si>
  <si>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</si>
  <si>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</si>
  <si>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"Барабинская ООШ им.Героя Советского Союза И.И. Черепанова"</t>
  </si>
  <si>
    <t>Каша рисовая молочная жидкая</t>
  </si>
  <si>
    <t>Чай с лимоном</t>
  </si>
  <si>
    <t>Бутерброд с маслом и сыром</t>
  </si>
  <si>
    <t xml:space="preserve">Смак </t>
  </si>
  <si>
    <t>Свежие помидоры порционно</t>
  </si>
  <si>
    <t>Суп картофельный с рыбными консервами</t>
  </si>
  <si>
    <t>Птица в соусе томатном</t>
  </si>
  <si>
    <t xml:space="preserve">Макаронные изделия отварные </t>
  </si>
  <si>
    <t>Кисель с витаминами Витошка</t>
  </si>
  <si>
    <t>Хлеб пшеничный витаминный</t>
  </si>
  <si>
    <t>Хлеб Дарницкий</t>
  </si>
  <si>
    <t>Каша манная молочная с маслом сливочным</t>
  </si>
  <si>
    <t>Чай с молоком</t>
  </si>
  <si>
    <t>Свежие огурцы порционно</t>
  </si>
  <si>
    <t>Борщ с капустой и картофелем</t>
  </si>
  <si>
    <t>Жаркое по домашнему</t>
  </si>
  <si>
    <t>Компот из плодов или ягод сушеных</t>
  </si>
  <si>
    <t>Каша пшенная молочная с маслом сливочным</t>
  </si>
  <si>
    <t>Кофейный напиток с молоком</t>
  </si>
  <si>
    <t>Суп с макаронными изделиями и картофелем</t>
  </si>
  <si>
    <t>Котлета из мяса кур</t>
  </si>
  <si>
    <t>Каша гречневая рассыпчатая</t>
  </si>
  <si>
    <t>Напиток из шиповника</t>
  </si>
  <si>
    <t>соус томатный</t>
  </si>
  <si>
    <t>Каша молочная Дружба (рис,пшено) с маслом сливочным</t>
  </si>
  <si>
    <t>Какао с молоком</t>
  </si>
  <si>
    <t>Кукуруза консервированная</t>
  </si>
  <si>
    <t>Суп-пюре гороховый</t>
  </si>
  <si>
    <t>31\2</t>
  </si>
  <si>
    <t>Котлета "Пермская" в томатном соусе</t>
  </si>
  <si>
    <t>Картофельное пюре</t>
  </si>
  <si>
    <t>Каша пшеничная молочная с маслом сливочным</t>
  </si>
  <si>
    <t>Чай с сахаром</t>
  </si>
  <si>
    <t>Суп картофельный с крупой</t>
  </si>
  <si>
    <t>Котлета "Школьная" в томатном соусе</t>
  </si>
  <si>
    <t>Суп молочный с лапшой</t>
  </si>
  <si>
    <t>Суп картофельный с бобовыми</t>
  </si>
  <si>
    <t>Запеканка картофельная фаршированная отварным мясом свинины</t>
  </si>
  <si>
    <t>Компот из сухофруктов</t>
  </si>
  <si>
    <t>Каша гречневая молочная вязкая</t>
  </si>
  <si>
    <t>Рассольник домашний со сметаной</t>
  </si>
  <si>
    <t>Котлета "Нежная"</t>
  </si>
  <si>
    <t>Рис отварной</t>
  </si>
  <si>
    <t>Каша овсянная молочная с маслом сливочным</t>
  </si>
  <si>
    <t>Зеленый горошек консервированный</t>
  </si>
  <si>
    <t>Тефтели из говядины с рисом в томатном соусе</t>
  </si>
  <si>
    <t>Капуста тушеная</t>
  </si>
  <si>
    <t>Суп молочный с крупой</t>
  </si>
  <si>
    <t>Суп - лапша домашняя</t>
  </si>
  <si>
    <t>Плов из мяса кур</t>
  </si>
  <si>
    <t>Напиток клюквенный</t>
  </si>
  <si>
    <t>Борщ с капустой и картофелем со сметаной</t>
  </si>
  <si>
    <t>Запеканка картофельная, фаршированная отварным мясом свинины</t>
  </si>
  <si>
    <t xml:space="preserve">Каша гречневая молочная с маслом сливочным </t>
  </si>
  <si>
    <t>Рассольник Ленинградский со сметаной</t>
  </si>
  <si>
    <t>Шницель рыбный натуральный</t>
  </si>
  <si>
    <t>Макаронные изделия отварные</t>
  </si>
  <si>
    <t>Сок в ассортименте</t>
  </si>
  <si>
    <t>Суп - пюре из картофеля с гренками</t>
  </si>
  <si>
    <t>Тефтели паровые из мяса говядины в томатном соусе</t>
  </si>
  <si>
    <t>Каша ячневая молочная с маслом сливочным</t>
  </si>
  <si>
    <t>Свекольник со сметаной</t>
  </si>
  <si>
    <t>Котлета "Детская"с томатным соусом</t>
  </si>
  <si>
    <t>Каша овсянная молочная с маслом сливочным"Геркулес"</t>
  </si>
  <si>
    <t>Щи из свежей капусты со сметаной</t>
  </si>
  <si>
    <t>Рыба запеченая в омлете</t>
  </si>
  <si>
    <t>Яблоки</t>
  </si>
  <si>
    <t>Груши</t>
  </si>
  <si>
    <t>Бананы</t>
  </si>
  <si>
    <t>Тихомирова Е.А.</t>
  </si>
  <si>
    <t>7-11 лет   ОВЗ</t>
  </si>
  <si>
    <t xml:space="preserve">7-11 лет   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</si>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</sst>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5" sqref="G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 t="s">
        <v>117</v>
      </c>
      <c r="I1" s="65"/>
      <c r="J1" s="65"/>
      <c r="K1" s="65"/>
    </row>
    <row r="2" spans="1:12" ht="18">
      <c r="A2" s="43" t="s">
        <v>6</v>
      </c>
      <c r="C2" s="2"/>
      <c r="G2" s="2" t="s">
        <v>17</v>
      </c>
      <c r="H2" s="65" t="s">
        <v>114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115</v>
      </c>
      <c r="G3" s="2" t="s">
        <v>18</v>
      </c>
      <c r="H3" s="55">
        <v>20</v>
      </c>
      <c r="I3" s="55">
        <v>10</v>
      </c>
      <c r="J3" s="56">
        <v>2023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3.7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7" t="s">
        <v>45</v>
      </c>
      <c r="F6" s="48">
        <v>200</v>
      </c>
      <c r="G6" s="48">
        <v>5.6</v>
      </c>
      <c r="H6" s="48">
        <v>6.8</v>
      </c>
      <c r="I6" s="48">
        <v>32.6</v>
      </c>
      <c r="J6" s="48">
        <v>214</v>
      </c>
      <c r="K6" s="49">
        <v>234</v>
      </c>
      <c r="L6" s="48">
        <v>14.37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21</v>
      </c>
      <c r="E8" s="50" t="s">
        <v>46</v>
      </c>
      <c r="F8" s="51">
        <v>200</v>
      </c>
      <c r="G8" s="51">
        <v>0.08</v>
      </c>
      <c r="H8" s="51">
        <v>0.01</v>
      </c>
      <c r="I8" s="51">
        <v>9.23</v>
      </c>
      <c r="J8" s="51">
        <v>37</v>
      </c>
      <c r="K8" s="52">
        <v>459</v>
      </c>
      <c r="L8" s="51">
        <v>3.26</v>
      </c>
    </row>
    <row r="9" spans="1:12" ht="15">
      <c r="A9" s="25"/>
      <c r="B9" s="16"/>
      <c r="C9" s="11"/>
      <c r="D9" s="7" t="s">
        <v>22</v>
      </c>
      <c r="E9" s="50" t="s">
        <v>47</v>
      </c>
      <c r="F9" s="51">
        <v>57</v>
      </c>
      <c r="G9" s="51">
        <v>6.08</v>
      </c>
      <c r="H9" s="51">
        <v>7.4</v>
      </c>
      <c r="I9" s="51">
        <v>19.16</v>
      </c>
      <c r="J9" s="51">
        <v>171.4</v>
      </c>
      <c r="K9" s="52">
        <v>63</v>
      </c>
      <c r="L9" s="51">
        <v>13.17</v>
      </c>
    </row>
    <row r="10" spans="1:12" ht="15">
      <c r="A10" s="25"/>
      <c r="B10" s="16"/>
      <c r="C10" s="11"/>
      <c r="D10" s="7" t="s">
        <v>23</v>
      </c>
      <c r="E10" s="50" t="s">
        <v>111</v>
      </c>
      <c r="F10" s="51">
        <v>140</v>
      </c>
      <c r="G10" s="51">
        <v>1</v>
      </c>
      <c r="H10" s="51">
        <v>1</v>
      </c>
      <c r="I10" s="51">
        <v>14</v>
      </c>
      <c r="J10" s="51">
        <v>66</v>
      </c>
      <c r="K10" s="52">
        <v>82</v>
      </c>
      <c r="L10" s="51">
        <v>15.12</v>
      </c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38</v>
      </c>
      <c r="E13" s="9"/>
      <c r="F13" s="21">
        <f>SUM(F6:F12)</f>
        <v>597</v>
      </c>
      <c r="G13" s="21">
        <f t="shared" ref="G13:J13" si="0">SUM(G6:G12)</f>
        <v>12.76</v>
      </c>
      <c r="H13" s="21">
        <f t="shared" si="0"/>
        <v>15.21</v>
      </c>
      <c r="I13" s="21">
        <f t="shared" si="0"/>
        <v>74.989999999999995</v>
      </c>
      <c r="J13" s="21">
        <f t="shared" si="0"/>
        <v>488.4</v>
      </c>
      <c r="K13" s="27"/>
      <c r="L13" s="21">
        <f t="shared" ref="L13" si="1">SUM(L6:L12)</f>
        <v>45.919999999999995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49</v>
      </c>
      <c r="F18" s="51">
        <v>60</v>
      </c>
      <c r="G18" s="51">
        <v>0.66</v>
      </c>
      <c r="H18" s="51">
        <v>0.2</v>
      </c>
      <c r="I18" s="51">
        <v>2.2200000000000002</v>
      </c>
      <c r="J18" s="51">
        <v>12</v>
      </c>
      <c r="K18" s="52">
        <v>148</v>
      </c>
      <c r="L18" s="51"/>
    </row>
    <row r="19" spans="1:12" ht="15">
      <c r="A19" s="25"/>
      <c r="B19" s="16"/>
      <c r="C19" s="11"/>
      <c r="D19" s="7" t="s">
        <v>27</v>
      </c>
      <c r="E19" s="50" t="s">
        <v>50</v>
      </c>
      <c r="F19" s="51">
        <v>250</v>
      </c>
      <c r="G19" s="51">
        <v>8.75</v>
      </c>
      <c r="H19" s="51">
        <v>11.4</v>
      </c>
      <c r="I19" s="51">
        <v>13.5</v>
      </c>
      <c r="J19" s="51">
        <v>191.5</v>
      </c>
      <c r="K19" s="52">
        <v>123</v>
      </c>
      <c r="L19" s="51">
        <v>28.46</v>
      </c>
    </row>
    <row r="20" spans="1:12" ht="15">
      <c r="A20" s="25"/>
      <c r="B20" s="16"/>
      <c r="C20" s="11"/>
      <c r="D20" s="7" t="s">
        <v>28</v>
      </c>
      <c r="E20" s="50" t="s">
        <v>51</v>
      </c>
      <c r="F20" s="51">
        <v>90</v>
      </c>
      <c r="G20" s="51">
        <v>12.24</v>
      </c>
      <c r="H20" s="51">
        <v>12.96</v>
      </c>
      <c r="I20" s="51">
        <v>2.16</v>
      </c>
      <c r="J20" s="51">
        <v>174.24</v>
      </c>
      <c r="K20" s="52">
        <v>367</v>
      </c>
      <c r="L20" s="51">
        <v>55.12</v>
      </c>
    </row>
    <row r="21" spans="1:12" ht="15">
      <c r="A21" s="25"/>
      <c r="B21" s="16"/>
      <c r="C21" s="11"/>
      <c r="D21" s="7" t="s">
        <v>29</v>
      </c>
      <c r="E21" s="50" t="s">
        <v>52</v>
      </c>
      <c r="F21" s="51">
        <v>180</v>
      </c>
      <c r="G21" s="51">
        <v>6.66</v>
      </c>
      <c r="H21" s="51">
        <v>0.54</v>
      </c>
      <c r="I21" s="51">
        <v>35.5</v>
      </c>
      <c r="J21" s="51">
        <v>228.42</v>
      </c>
      <c r="K21" s="52">
        <v>256</v>
      </c>
      <c r="L21" s="51">
        <v>8.1199999999999992</v>
      </c>
    </row>
    <row r="22" spans="1:12" ht="15">
      <c r="A22" s="25"/>
      <c r="B22" s="16"/>
      <c r="C22" s="11"/>
      <c r="D22" s="7" t="s">
        <v>30</v>
      </c>
      <c r="E22" s="50" t="s">
        <v>53</v>
      </c>
      <c r="F22" s="51">
        <v>200</v>
      </c>
      <c r="G22" s="51">
        <v>0</v>
      </c>
      <c r="H22" s="51">
        <v>0</v>
      </c>
      <c r="I22" s="51">
        <v>24</v>
      </c>
      <c r="J22" s="51">
        <v>95</v>
      </c>
      <c r="K22" s="52">
        <v>504</v>
      </c>
      <c r="L22" s="51">
        <v>10.7</v>
      </c>
    </row>
    <row r="23" spans="1:12" ht="15">
      <c r="A23" s="25"/>
      <c r="B23" s="16"/>
      <c r="C23" s="11"/>
      <c r="D23" s="7" t="s">
        <v>31</v>
      </c>
      <c r="E23" s="50" t="s">
        <v>54</v>
      </c>
      <c r="F23" s="51">
        <v>50</v>
      </c>
      <c r="G23" s="51">
        <v>3.08</v>
      </c>
      <c r="H23" s="51">
        <v>0.44</v>
      </c>
      <c r="I23" s="51">
        <v>19.16</v>
      </c>
      <c r="J23" s="51">
        <v>94.4</v>
      </c>
      <c r="K23" s="52" t="s">
        <v>48</v>
      </c>
      <c r="L23" s="51">
        <v>2.7</v>
      </c>
    </row>
    <row r="24" spans="1:12" ht="15">
      <c r="A24" s="25"/>
      <c r="B24" s="16"/>
      <c r="C24" s="11"/>
      <c r="D24" s="7" t="s">
        <v>32</v>
      </c>
      <c r="E24" s="50" t="s">
        <v>55</v>
      </c>
      <c r="F24" s="51">
        <v>30</v>
      </c>
      <c r="G24" s="51">
        <v>2.4900000000000002</v>
      </c>
      <c r="H24" s="51">
        <v>0.46</v>
      </c>
      <c r="I24" s="51">
        <v>12.5</v>
      </c>
      <c r="J24" s="51">
        <v>65.17</v>
      </c>
      <c r="K24" s="52" t="s">
        <v>48</v>
      </c>
      <c r="L24" s="51">
        <v>1.47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38</v>
      </c>
      <c r="E27" s="9"/>
      <c r="F27" s="21">
        <f>SUM(F18:F26)</f>
        <v>860</v>
      </c>
      <c r="G27" s="21">
        <f t="shared" ref="G27:J27" si="3">SUM(G18:G26)</f>
        <v>33.880000000000003</v>
      </c>
      <c r="H27" s="21">
        <f t="shared" si="3"/>
        <v>26.000000000000004</v>
      </c>
      <c r="I27" s="21">
        <f t="shared" si="3"/>
        <v>109.03999999999999</v>
      </c>
      <c r="J27" s="21">
        <f t="shared" si="3"/>
        <v>860.7299999999999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1457</v>
      </c>
      <c r="G47" s="34">
        <f t="shared" ref="G47:J47" si="7">G13+G17+G27+G32+G39+G46</f>
        <v>46.64</v>
      </c>
      <c r="H47" s="34">
        <f t="shared" si="7"/>
        <v>41.210000000000008</v>
      </c>
      <c r="I47" s="34">
        <f t="shared" si="7"/>
        <v>184.02999999999997</v>
      </c>
      <c r="J47" s="34">
        <f t="shared" si="7"/>
        <v>1349.1299999999999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7" t="s">
        <v>56</v>
      </c>
      <c r="F48" s="48">
        <v>200</v>
      </c>
      <c r="G48" s="48">
        <v>6.2</v>
      </c>
      <c r="H48" s="48">
        <v>6.6</v>
      </c>
      <c r="I48" s="48">
        <v>31.2</v>
      </c>
      <c r="J48" s="48">
        <v>209</v>
      </c>
      <c r="K48" s="49">
        <v>227</v>
      </c>
      <c r="L48" s="48">
        <v>12.55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21</v>
      </c>
      <c r="E50" s="50" t="s">
        <v>57</v>
      </c>
      <c r="F50" s="51">
        <v>200</v>
      </c>
      <c r="G50" s="51">
        <v>1.4</v>
      </c>
      <c r="H50" s="51">
        <v>1.42</v>
      </c>
      <c r="I50" s="51">
        <v>11.23</v>
      </c>
      <c r="J50" s="51">
        <v>63</v>
      </c>
      <c r="K50" s="52">
        <v>460</v>
      </c>
      <c r="L50" s="51">
        <v>4.78</v>
      </c>
    </row>
    <row r="51" spans="1:12" ht="15">
      <c r="A51" s="15"/>
      <c r="B51" s="16"/>
      <c r="C51" s="11"/>
      <c r="D51" s="7" t="s">
        <v>22</v>
      </c>
      <c r="E51" s="50" t="s">
        <v>47</v>
      </c>
      <c r="F51" s="51">
        <v>57</v>
      </c>
      <c r="G51" s="51">
        <v>6.08</v>
      </c>
      <c r="H51" s="51">
        <v>7.4</v>
      </c>
      <c r="I51" s="51">
        <v>19.16</v>
      </c>
      <c r="J51" s="51">
        <v>171.4</v>
      </c>
      <c r="K51" s="52">
        <v>63</v>
      </c>
      <c r="L51" s="51">
        <v>13.17</v>
      </c>
    </row>
    <row r="52" spans="1:12" ht="15">
      <c r="A52" s="15"/>
      <c r="B52" s="16"/>
      <c r="C52" s="11"/>
      <c r="D52" s="7" t="s">
        <v>23</v>
      </c>
      <c r="E52" s="50" t="s">
        <v>111</v>
      </c>
      <c r="F52" s="51">
        <v>140</v>
      </c>
      <c r="G52" s="51">
        <v>1</v>
      </c>
      <c r="H52" s="51">
        <v>1</v>
      </c>
      <c r="I52" s="51">
        <v>14</v>
      </c>
      <c r="J52" s="51">
        <v>66</v>
      </c>
      <c r="K52" s="52">
        <v>82</v>
      </c>
      <c r="L52" s="51">
        <v>15.12</v>
      </c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38</v>
      </c>
      <c r="E55" s="9"/>
      <c r="F55" s="21">
        <f>SUM(F48:F54)</f>
        <v>597</v>
      </c>
      <c r="G55" s="21">
        <f t="shared" ref="G55" si="8">SUM(G48:G54)</f>
        <v>14.68</v>
      </c>
      <c r="H55" s="21">
        <f t="shared" ref="H55" si="9">SUM(H48:H54)</f>
        <v>16.420000000000002</v>
      </c>
      <c r="I55" s="21">
        <f t="shared" ref="I55" si="10">SUM(I48:I54)</f>
        <v>75.59</v>
      </c>
      <c r="J55" s="21">
        <f t="shared" ref="J55" si="11">SUM(J48:J54)</f>
        <v>509.4</v>
      </c>
      <c r="K55" s="27"/>
      <c r="L55" s="21">
        <f t="shared" ref="L55:L97" si="12">SUM(L48:L54)</f>
        <v>45.62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58</v>
      </c>
      <c r="F60" s="51">
        <v>60</v>
      </c>
      <c r="G60" s="51">
        <v>0.42</v>
      </c>
      <c r="H60" s="51">
        <v>0.06</v>
      </c>
      <c r="I60" s="51">
        <v>1.1399999999999999</v>
      </c>
      <c r="J60" s="51">
        <v>6.6</v>
      </c>
      <c r="K60" s="52">
        <v>148</v>
      </c>
      <c r="L60" s="51">
        <v>6.73</v>
      </c>
    </row>
    <row r="61" spans="1:12" ht="15">
      <c r="A61" s="15"/>
      <c r="B61" s="16"/>
      <c r="C61" s="11"/>
      <c r="D61" s="7" t="s">
        <v>27</v>
      </c>
      <c r="E61" s="50" t="s">
        <v>59</v>
      </c>
      <c r="F61" s="51">
        <v>250</v>
      </c>
      <c r="G61" s="51">
        <v>1.93</v>
      </c>
      <c r="H61" s="51">
        <v>5.43</v>
      </c>
      <c r="I61" s="51">
        <v>7.32</v>
      </c>
      <c r="J61" s="51">
        <v>85.93</v>
      </c>
      <c r="K61" s="52">
        <v>95</v>
      </c>
      <c r="L61" s="51">
        <v>8.19</v>
      </c>
    </row>
    <row r="62" spans="1:12" ht="15">
      <c r="A62" s="15"/>
      <c r="B62" s="16"/>
      <c r="C62" s="11"/>
      <c r="D62" s="7" t="s">
        <v>28</v>
      </c>
      <c r="E62" s="50" t="s">
        <v>60</v>
      </c>
      <c r="F62" s="51">
        <v>200</v>
      </c>
      <c r="G62" s="51">
        <v>18.8</v>
      </c>
      <c r="H62" s="51">
        <v>14.3</v>
      </c>
      <c r="I62" s="51">
        <v>25.8</v>
      </c>
      <c r="J62" s="51">
        <v>307</v>
      </c>
      <c r="K62" s="52">
        <v>328</v>
      </c>
      <c r="L62" s="51">
        <v>39.49</v>
      </c>
    </row>
    <row r="63" spans="1:12" ht="15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30</v>
      </c>
      <c r="E64" s="50" t="s">
        <v>61</v>
      </c>
      <c r="F64" s="51">
        <v>200</v>
      </c>
      <c r="G64" s="51">
        <v>0.33</v>
      </c>
      <c r="H64" s="51">
        <v>0</v>
      </c>
      <c r="I64" s="51">
        <v>22.66</v>
      </c>
      <c r="J64" s="51">
        <v>91.98</v>
      </c>
      <c r="K64" s="52">
        <v>253</v>
      </c>
      <c r="L64" s="51">
        <v>6.68</v>
      </c>
    </row>
    <row r="65" spans="1:12" ht="15">
      <c r="A65" s="15"/>
      <c r="B65" s="16"/>
      <c r="C65" s="11"/>
      <c r="D65" s="7" t="s">
        <v>31</v>
      </c>
      <c r="E65" s="50" t="s">
        <v>54</v>
      </c>
      <c r="F65" s="51">
        <v>50</v>
      </c>
      <c r="G65" s="51">
        <v>3.08</v>
      </c>
      <c r="H65" s="51">
        <v>0.44</v>
      </c>
      <c r="I65" s="51">
        <v>19.16</v>
      </c>
      <c r="J65" s="51">
        <v>94.4</v>
      </c>
      <c r="K65" s="52" t="s">
        <v>48</v>
      </c>
      <c r="L65" s="51">
        <v>2.7</v>
      </c>
    </row>
    <row r="66" spans="1:12" ht="15">
      <c r="A66" s="15"/>
      <c r="B66" s="16"/>
      <c r="C66" s="11"/>
      <c r="D66" s="7" t="s">
        <v>32</v>
      </c>
      <c r="E66" s="50" t="s">
        <v>55</v>
      </c>
      <c r="F66" s="51">
        <v>30</v>
      </c>
      <c r="G66" s="51">
        <v>2.4900000000000002</v>
      </c>
      <c r="H66" s="51">
        <v>0.46</v>
      </c>
      <c r="I66" s="51">
        <v>12.5</v>
      </c>
      <c r="J66" s="51">
        <v>65.17</v>
      </c>
      <c r="K66" s="52" t="s">
        <v>48</v>
      </c>
      <c r="L66" s="51">
        <v>1.47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38</v>
      </c>
      <c r="E69" s="9"/>
      <c r="F69" s="21">
        <f>SUM(F60:F68)</f>
        <v>790</v>
      </c>
      <c r="G69" s="21">
        <f t="shared" ref="G69" si="18">SUM(G60:G68)</f>
        <v>27.050000000000004</v>
      </c>
      <c r="H69" s="21">
        <f t="shared" ref="H69" si="19">SUM(H60:H68)</f>
        <v>20.69</v>
      </c>
      <c r="I69" s="21">
        <f t="shared" ref="I69" si="20">SUM(I60:I68)</f>
        <v>88.58</v>
      </c>
      <c r="J69" s="21">
        <f t="shared" ref="J69" si="21">SUM(J60:J68)</f>
        <v>651.07999999999993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1387</v>
      </c>
      <c r="G89" s="34">
        <f t="shared" ref="G89" si="38">G55+G59+G69+G74+G81+G88</f>
        <v>41.730000000000004</v>
      </c>
      <c r="H89" s="34">
        <f t="shared" ref="H89" si="39">H55+H59+H69+H74+H81+H88</f>
        <v>37.11</v>
      </c>
      <c r="I89" s="34">
        <f t="shared" ref="I89" si="40">I55+I59+I69+I74+I81+I88</f>
        <v>164.17000000000002</v>
      </c>
      <c r="J89" s="34">
        <f t="shared" ref="J89" si="41">J55+J59+J69+J74+J81+J88</f>
        <v>1160.48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7" t="s">
        <v>62</v>
      </c>
      <c r="F90" s="48">
        <v>200</v>
      </c>
      <c r="G90" s="48">
        <v>6</v>
      </c>
      <c r="H90" s="48">
        <v>6.8</v>
      </c>
      <c r="I90" s="48">
        <v>28.6</v>
      </c>
      <c r="J90" s="48">
        <v>199.6</v>
      </c>
      <c r="K90" s="49">
        <v>233</v>
      </c>
      <c r="L90" s="48">
        <v>12.64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21</v>
      </c>
      <c r="E92" s="50" t="s">
        <v>63</v>
      </c>
      <c r="F92" s="51">
        <v>200</v>
      </c>
      <c r="G92" s="51">
        <v>3.01</v>
      </c>
      <c r="H92" s="51">
        <v>2.88</v>
      </c>
      <c r="I92" s="51">
        <v>13.36</v>
      </c>
      <c r="J92" s="51">
        <v>91</v>
      </c>
      <c r="K92" s="52">
        <v>465</v>
      </c>
      <c r="L92" s="51">
        <v>5.39</v>
      </c>
    </row>
    <row r="93" spans="1:12" ht="15">
      <c r="A93" s="25"/>
      <c r="B93" s="16"/>
      <c r="C93" s="11"/>
      <c r="D93" s="7" t="s">
        <v>22</v>
      </c>
      <c r="E93" s="50" t="s">
        <v>47</v>
      </c>
      <c r="F93" s="51">
        <v>57</v>
      </c>
      <c r="G93" s="51">
        <v>6.08</v>
      </c>
      <c r="H93" s="51">
        <v>7.4</v>
      </c>
      <c r="I93" s="51">
        <v>19.16</v>
      </c>
      <c r="J93" s="51">
        <v>171.4</v>
      </c>
      <c r="K93" s="52">
        <v>63</v>
      </c>
      <c r="L93" s="51">
        <v>13.17</v>
      </c>
    </row>
    <row r="94" spans="1:12" ht="15">
      <c r="A94" s="25"/>
      <c r="B94" s="16"/>
      <c r="C94" s="11"/>
      <c r="D94" s="7" t="s">
        <v>23</v>
      </c>
      <c r="E94" s="50" t="s">
        <v>111</v>
      </c>
      <c r="F94" s="51">
        <v>140</v>
      </c>
      <c r="G94" s="51">
        <v>1</v>
      </c>
      <c r="H94" s="51">
        <v>1</v>
      </c>
      <c r="I94" s="51">
        <v>14</v>
      </c>
      <c r="J94" s="51">
        <v>66</v>
      </c>
      <c r="K94" s="52">
        <v>82</v>
      </c>
      <c r="L94" s="51">
        <v>15.12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38</v>
      </c>
      <c r="E97" s="9"/>
      <c r="F97" s="21">
        <f>SUM(F90:F96)</f>
        <v>597</v>
      </c>
      <c r="G97" s="21">
        <f t="shared" ref="G97" si="43">SUM(G90:G96)</f>
        <v>16.09</v>
      </c>
      <c r="H97" s="21">
        <f t="shared" ref="H97" si="44">SUM(H90:H96)</f>
        <v>18.079999999999998</v>
      </c>
      <c r="I97" s="21">
        <f t="shared" ref="I97" si="45">SUM(I90:I96)</f>
        <v>75.12</v>
      </c>
      <c r="J97" s="21">
        <f t="shared" ref="J97" si="46">SUM(J90:J96)</f>
        <v>528</v>
      </c>
      <c r="K97" s="27"/>
      <c r="L97" s="21">
        <f t="shared" si="12"/>
        <v>46.32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49</v>
      </c>
      <c r="F102" s="51">
        <v>60</v>
      </c>
      <c r="G102" s="51">
        <v>0.42</v>
      </c>
      <c r="H102" s="51">
        <v>0.06</v>
      </c>
      <c r="I102" s="51">
        <v>1.1399999999999999</v>
      </c>
      <c r="J102" s="51">
        <v>6.6</v>
      </c>
      <c r="K102" s="52">
        <v>148</v>
      </c>
      <c r="L102" s="51">
        <v>7.96</v>
      </c>
    </row>
    <row r="103" spans="1:12" ht="15">
      <c r="A103" s="25"/>
      <c r="B103" s="16"/>
      <c r="C103" s="11"/>
      <c r="D103" s="7" t="s">
        <v>27</v>
      </c>
      <c r="E103" s="50" t="s">
        <v>64</v>
      </c>
      <c r="F103" s="51">
        <v>250</v>
      </c>
      <c r="G103" s="51">
        <v>2.7</v>
      </c>
      <c r="H103" s="51">
        <v>2.6</v>
      </c>
      <c r="I103" s="51">
        <v>16.8</v>
      </c>
      <c r="J103" s="51">
        <v>100.75</v>
      </c>
      <c r="K103" s="52">
        <v>130</v>
      </c>
      <c r="L103" s="51">
        <v>4.7300000000000004</v>
      </c>
    </row>
    <row r="104" spans="1:12" ht="15">
      <c r="A104" s="25"/>
      <c r="B104" s="16"/>
      <c r="C104" s="11"/>
      <c r="D104" s="7" t="s">
        <v>28</v>
      </c>
      <c r="E104" s="50" t="s">
        <v>65</v>
      </c>
      <c r="F104" s="51">
        <v>90</v>
      </c>
      <c r="G104" s="51">
        <v>13.9</v>
      </c>
      <c r="H104" s="51">
        <v>8.6</v>
      </c>
      <c r="I104" s="51">
        <v>7.97</v>
      </c>
      <c r="J104" s="51">
        <v>164.7</v>
      </c>
      <c r="K104" s="52">
        <v>372</v>
      </c>
      <c r="L104" s="51">
        <v>31.62</v>
      </c>
    </row>
    <row r="105" spans="1:12" ht="15">
      <c r="A105" s="25"/>
      <c r="B105" s="16"/>
      <c r="C105" s="11"/>
      <c r="D105" s="7" t="s">
        <v>29</v>
      </c>
      <c r="E105" s="50" t="s">
        <v>66</v>
      </c>
      <c r="F105" s="51">
        <v>180</v>
      </c>
      <c r="G105" s="51">
        <v>10.53</v>
      </c>
      <c r="H105" s="51">
        <v>7.92</v>
      </c>
      <c r="I105" s="51">
        <v>46.62</v>
      </c>
      <c r="J105" s="51">
        <v>299.88</v>
      </c>
      <c r="K105" s="52">
        <v>202</v>
      </c>
      <c r="L105" s="51">
        <v>9.39</v>
      </c>
    </row>
    <row r="106" spans="1:12" ht="15">
      <c r="A106" s="25"/>
      <c r="B106" s="16"/>
      <c r="C106" s="11"/>
      <c r="D106" s="7" t="s">
        <v>30</v>
      </c>
      <c r="E106" s="50" t="s">
        <v>67</v>
      </c>
      <c r="F106" s="51">
        <v>200</v>
      </c>
      <c r="G106" s="51">
        <v>0.7</v>
      </c>
      <c r="H106" s="51">
        <v>0.3</v>
      </c>
      <c r="I106" s="51">
        <v>18.3</v>
      </c>
      <c r="J106" s="51">
        <v>78</v>
      </c>
      <c r="K106" s="52">
        <v>261</v>
      </c>
      <c r="L106" s="51">
        <v>5.88</v>
      </c>
    </row>
    <row r="107" spans="1:12" ht="15">
      <c r="A107" s="25"/>
      <c r="B107" s="16"/>
      <c r="C107" s="11"/>
      <c r="D107" s="7" t="s">
        <v>31</v>
      </c>
      <c r="E107" s="50" t="s">
        <v>54</v>
      </c>
      <c r="F107" s="51">
        <v>50</v>
      </c>
      <c r="G107" s="51">
        <v>3.08</v>
      </c>
      <c r="H107" s="51">
        <v>0.44</v>
      </c>
      <c r="I107" s="51">
        <v>19.16</v>
      </c>
      <c r="J107" s="51">
        <v>94.4</v>
      </c>
      <c r="K107" s="52" t="s">
        <v>48</v>
      </c>
      <c r="L107" s="51">
        <v>2.7</v>
      </c>
    </row>
    <row r="108" spans="1:12" ht="15">
      <c r="A108" s="25"/>
      <c r="B108" s="16"/>
      <c r="C108" s="11"/>
      <c r="D108" s="7" t="s">
        <v>32</v>
      </c>
      <c r="E108" s="50" t="s">
        <v>55</v>
      </c>
      <c r="F108" s="51">
        <v>30</v>
      </c>
      <c r="G108" s="51">
        <v>2.4900000000000002</v>
      </c>
      <c r="H108" s="51">
        <v>0.46</v>
      </c>
      <c r="I108" s="51">
        <v>12.5</v>
      </c>
      <c r="J108" s="51">
        <v>65.17</v>
      </c>
      <c r="K108" s="52" t="s">
        <v>48</v>
      </c>
      <c r="L108" s="51">
        <v>1.47</v>
      </c>
    </row>
    <row r="109" spans="1:12" ht="15">
      <c r="A109" s="25"/>
      <c r="B109" s="16"/>
      <c r="C109" s="11"/>
      <c r="D109" s="6"/>
      <c r="E109" s="50" t="s">
        <v>68</v>
      </c>
      <c r="F109" s="51">
        <v>30</v>
      </c>
      <c r="G109" s="51">
        <v>0.33</v>
      </c>
      <c r="H109" s="51">
        <v>0.98</v>
      </c>
      <c r="I109" s="51">
        <v>1.37</v>
      </c>
      <c r="J109" s="51">
        <v>15.69</v>
      </c>
      <c r="K109" s="52">
        <v>419</v>
      </c>
      <c r="L109" s="51">
        <v>1.17</v>
      </c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890</v>
      </c>
      <c r="G111" s="21">
        <f t="shared" ref="G111" si="52">SUM(G102:G110)</f>
        <v>34.15</v>
      </c>
      <c r="H111" s="21">
        <f t="shared" ref="H111" si="53">SUM(H102:H110)</f>
        <v>21.360000000000003</v>
      </c>
      <c r="I111" s="21">
        <f t="shared" ref="I111" si="54">SUM(I102:I110)</f>
        <v>123.86</v>
      </c>
      <c r="J111" s="21">
        <f t="shared" ref="J111" si="55">SUM(J102:J110)</f>
        <v>825.18999999999994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1487</v>
      </c>
      <c r="G131" s="34">
        <f t="shared" ref="G131" si="72">G97+G101+G111+G116+G123+G130</f>
        <v>50.239999999999995</v>
      </c>
      <c r="H131" s="34">
        <f t="shared" ref="H131" si="73">H97+H101+H111+H116+H123+H130</f>
        <v>39.44</v>
      </c>
      <c r="I131" s="34">
        <f t="shared" ref="I131" si="74">I97+I101+I111+I116+I123+I130</f>
        <v>198.98000000000002</v>
      </c>
      <c r="J131" s="34">
        <f t="shared" ref="J131" si="75">J97+J101+J111+J116+J123+J130</f>
        <v>1353.19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7" t="s">
        <v>69</v>
      </c>
      <c r="F132" s="48">
        <v>200</v>
      </c>
      <c r="G132" s="48">
        <v>4.5999999999999996</v>
      </c>
      <c r="H132" s="48">
        <v>6.6</v>
      </c>
      <c r="I132" s="48">
        <v>27.6</v>
      </c>
      <c r="J132" s="48">
        <v>190.6</v>
      </c>
      <c r="K132" s="49">
        <v>226</v>
      </c>
      <c r="L132" s="48">
        <v>11.88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21</v>
      </c>
      <c r="E134" s="50" t="s">
        <v>70</v>
      </c>
      <c r="F134" s="51">
        <v>200</v>
      </c>
      <c r="G134" s="51">
        <v>3.87</v>
      </c>
      <c r="H134" s="51">
        <v>3.48</v>
      </c>
      <c r="I134" s="51">
        <v>22.9</v>
      </c>
      <c r="J134" s="51">
        <v>138</v>
      </c>
      <c r="K134" s="52">
        <v>462</v>
      </c>
      <c r="L134" s="51">
        <v>4.78</v>
      </c>
    </row>
    <row r="135" spans="1:12" ht="15">
      <c r="A135" s="25"/>
      <c r="B135" s="16"/>
      <c r="C135" s="11"/>
      <c r="D135" s="7" t="s">
        <v>22</v>
      </c>
      <c r="E135" s="50" t="s">
        <v>47</v>
      </c>
      <c r="F135" s="51">
        <v>57</v>
      </c>
      <c r="G135" s="51">
        <v>6.08</v>
      </c>
      <c r="H135" s="51">
        <v>7.4</v>
      </c>
      <c r="I135" s="51">
        <v>19.16</v>
      </c>
      <c r="J135" s="51">
        <v>171.4</v>
      </c>
      <c r="K135" s="52">
        <v>63</v>
      </c>
      <c r="L135" s="51">
        <v>13.17</v>
      </c>
    </row>
    <row r="136" spans="1:12" ht="15">
      <c r="A136" s="25"/>
      <c r="B136" s="16"/>
      <c r="C136" s="11"/>
      <c r="D136" s="7" t="s">
        <v>23</v>
      </c>
      <c r="E136" s="50" t="s">
        <v>112</v>
      </c>
      <c r="F136" s="51">
        <v>296</v>
      </c>
      <c r="G136" s="51">
        <v>139.54</v>
      </c>
      <c r="H136" s="51">
        <v>2.11</v>
      </c>
      <c r="I136" s="51">
        <v>2.11</v>
      </c>
      <c r="J136" s="51">
        <v>29.6</v>
      </c>
      <c r="K136" s="52">
        <v>82</v>
      </c>
      <c r="L136" s="51">
        <v>56.24</v>
      </c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753</v>
      </c>
      <c r="G139" s="21">
        <f t="shared" ref="G139" si="77">SUM(G132:G138)</f>
        <v>154.09</v>
      </c>
      <c r="H139" s="21">
        <f t="shared" ref="H139" si="78">SUM(H132:H138)</f>
        <v>19.59</v>
      </c>
      <c r="I139" s="21">
        <f t="shared" ref="I139" si="79">SUM(I132:I138)</f>
        <v>71.77</v>
      </c>
      <c r="J139" s="21">
        <f t="shared" ref="J139" si="80">SUM(J132:J138)</f>
        <v>529.6</v>
      </c>
      <c r="K139" s="27"/>
      <c r="L139" s="21">
        <f t="shared" ref="L139:L181" si="81">SUM(L132:L138)</f>
        <v>86.07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71</v>
      </c>
      <c r="F144" s="51">
        <v>60</v>
      </c>
      <c r="G144" s="51">
        <v>1.8</v>
      </c>
      <c r="H144" s="51">
        <v>2.2799999999999998</v>
      </c>
      <c r="I144" s="51">
        <v>3.18</v>
      </c>
      <c r="J144" s="51">
        <v>40.200000000000003</v>
      </c>
      <c r="K144" s="52">
        <v>157</v>
      </c>
      <c r="L144" s="51">
        <v>12.58</v>
      </c>
    </row>
    <row r="145" spans="1:12" ht="15">
      <c r="A145" s="25"/>
      <c r="B145" s="16"/>
      <c r="C145" s="11"/>
      <c r="D145" s="7" t="s">
        <v>27</v>
      </c>
      <c r="E145" s="50" t="s">
        <v>72</v>
      </c>
      <c r="F145" s="51">
        <v>250</v>
      </c>
      <c r="G145" s="51">
        <v>6.6</v>
      </c>
      <c r="H145" s="51">
        <v>2.2000000000000002</v>
      </c>
      <c r="I145" s="51">
        <v>18.100000000000001</v>
      </c>
      <c r="J145" s="51">
        <v>118</v>
      </c>
      <c r="K145" s="52" t="s">
        <v>73</v>
      </c>
      <c r="L145" s="51">
        <v>12.17</v>
      </c>
    </row>
    <row r="146" spans="1:12" ht="15">
      <c r="A146" s="25"/>
      <c r="B146" s="16"/>
      <c r="C146" s="11"/>
      <c r="D146" s="7" t="s">
        <v>28</v>
      </c>
      <c r="E146" s="50" t="s">
        <v>74</v>
      </c>
      <c r="F146" s="51">
        <v>120</v>
      </c>
      <c r="G146" s="51">
        <v>13.5</v>
      </c>
      <c r="H146" s="51">
        <v>11.7</v>
      </c>
      <c r="I146" s="51">
        <v>3.6</v>
      </c>
      <c r="J146" s="51">
        <v>106.2</v>
      </c>
      <c r="K146" s="52">
        <v>341</v>
      </c>
      <c r="L146" s="51">
        <v>41.91</v>
      </c>
    </row>
    <row r="147" spans="1:12" ht="15">
      <c r="A147" s="25"/>
      <c r="B147" s="16"/>
      <c r="C147" s="11"/>
      <c r="D147" s="7" t="s">
        <v>29</v>
      </c>
      <c r="E147" s="50" t="s">
        <v>75</v>
      </c>
      <c r="F147" s="51">
        <v>180</v>
      </c>
      <c r="G147" s="51">
        <v>3.78</v>
      </c>
      <c r="H147" s="51">
        <v>7.2</v>
      </c>
      <c r="I147" s="51">
        <v>10.98</v>
      </c>
      <c r="J147" s="51">
        <v>122.4</v>
      </c>
      <c r="K147" s="52">
        <v>377</v>
      </c>
      <c r="L147" s="51">
        <v>11.63</v>
      </c>
    </row>
    <row r="148" spans="1:12" ht="15">
      <c r="A148" s="25"/>
      <c r="B148" s="16"/>
      <c r="C148" s="11"/>
      <c r="D148" s="7" t="s">
        <v>30</v>
      </c>
      <c r="E148" s="50" t="s">
        <v>53</v>
      </c>
      <c r="F148" s="51">
        <v>200</v>
      </c>
      <c r="G148" s="51">
        <v>0</v>
      </c>
      <c r="H148" s="51">
        <v>0</v>
      </c>
      <c r="I148" s="51">
        <v>24</v>
      </c>
      <c r="J148" s="51">
        <v>95</v>
      </c>
      <c r="K148" s="52">
        <v>504</v>
      </c>
      <c r="L148" s="51">
        <v>10.7</v>
      </c>
    </row>
    <row r="149" spans="1:12" ht="15">
      <c r="A149" s="25"/>
      <c r="B149" s="16"/>
      <c r="C149" s="11"/>
      <c r="D149" s="7" t="s">
        <v>31</v>
      </c>
      <c r="E149" s="50" t="s">
        <v>54</v>
      </c>
      <c r="F149" s="51">
        <v>50</v>
      </c>
      <c r="G149" s="51">
        <v>3.08</v>
      </c>
      <c r="H149" s="51">
        <v>0.44</v>
      </c>
      <c r="I149" s="51">
        <v>19.16</v>
      </c>
      <c r="J149" s="51">
        <v>94.4</v>
      </c>
      <c r="K149" s="52" t="s">
        <v>48</v>
      </c>
      <c r="L149" s="51">
        <v>2.7</v>
      </c>
    </row>
    <row r="150" spans="1:12" ht="15">
      <c r="A150" s="25"/>
      <c r="B150" s="16"/>
      <c r="C150" s="11"/>
      <c r="D150" s="7" t="s">
        <v>32</v>
      </c>
      <c r="E150" s="50" t="s">
        <v>55</v>
      </c>
      <c r="F150" s="51">
        <v>30</v>
      </c>
      <c r="G150" s="51">
        <v>2.4900000000000002</v>
      </c>
      <c r="H150" s="51">
        <v>0.46</v>
      </c>
      <c r="I150" s="51">
        <v>12.5</v>
      </c>
      <c r="J150" s="51">
        <v>65.17</v>
      </c>
      <c r="K150" s="52" t="s">
        <v>48</v>
      </c>
      <c r="L150" s="51">
        <v>1.47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890</v>
      </c>
      <c r="G153" s="21">
        <f t="shared" ref="G153" si="87">SUM(G144:G152)</f>
        <v>31.25</v>
      </c>
      <c r="H153" s="21">
        <f t="shared" ref="H153" si="88">SUM(H144:H152)</f>
        <v>24.28</v>
      </c>
      <c r="I153" s="21">
        <f t="shared" ref="I153" si="89">SUM(I144:I152)</f>
        <v>91.52</v>
      </c>
      <c r="J153" s="21">
        <f t="shared" ref="J153" si="90">SUM(J144:J152)</f>
        <v>641.36999999999989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1643</v>
      </c>
      <c r="G173" s="34">
        <f t="shared" ref="G173" si="107">G139+G143+G153+G158+G165+G172</f>
        <v>185.34</v>
      </c>
      <c r="H173" s="34">
        <f t="shared" ref="H173" si="108">H139+H143+H153+H158+H165+H172</f>
        <v>43.870000000000005</v>
      </c>
      <c r="I173" s="34">
        <f t="shared" ref="I173" si="109">I139+I143+I153+I158+I165+I172</f>
        <v>163.29</v>
      </c>
      <c r="J173" s="34">
        <f t="shared" ref="J173" si="110">J139+J143+J153+J158+J165+J172</f>
        <v>1170.9699999999998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7" t="s">
        <v>76</v>
      </c>
      <c r="F174" s="48">
        <v>200</v>
      </c>
      <c r="G174" s="48">
        <v>5.4</v>
      </c>
      <c r="H174" s="48">
        <v>6.2</v>
      </c>
      <c r="I174" s="48">
        <v>25.8</v>
      </c>
      <c r="J174" s="48">
        <v>180.6</v>
      </c>
      <c r="K174" s="49">
        <v>230</v>
      </c>
      <c r="L174" s="48">
        <v>11.88</v>
      </c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21</v>
      </c>
      <c r="E176" s="50" t="s">
        <v>77</v>
      </c>
      <c r="F176" s="51">
        <v>200</v>
      </c>
      <c r="G176" s="51">
        <v>0.2</v>
      </c>
      <c r="H176" s="51">
        <v>0.1</v>
      </c>
      <c r="I176" s="51">
        <v>9</v>
      </c>
      <c r="J176" s="51">
        <v>36</v>
      </c>
      <c r="K176" s="52">
        <v>460</v>
      </c>
      <c r="L176" s="51">
        <v>1.18</v>
      </c>
    </row>
    <row r="177" spans="1:12" ht="15">
      <c r="A177" s="25"/>
      <c r="B177" s="16"/>
      <c r="C177" s="11"/>
      <c r="D177" s="7" t="s">
        <v>22</v>
      </c>
      <c r="E177" s="50" t="s">
        <v>47</v>
      </c>
      <c r="F177" s="51">
        <v>57</v>
      </c>
      <c r="G177" s="51">
        <v>6.08</v>
      </c>
      <c r="H177" s="51">
        <v>7.4</v>
      </c>
      <c r="I177" s="51">
        <v>19.16</v>
      </c>
      <c r="J177" s="51">
        <v>171.4</v>
      </c>
      <c r="K177" s="52">
        <v>63</v>
      </c>
      <c r="L177" s="51">
        <v>13.17</v>
      </c>
    </row>
    <row r="178" spans="1:12" ht="15">
      <c r="A178" s="25"/>
      <c r="B178" s="16"/>
      <c r="C178" s="11"/>
      <c r="D178" s="7" t="s">
        <v>23</v>
      </c>
      <c r="E178" s="50"/>
      <c r="F178" s="51">
        <v>230</v>
      </c>
      <c r="G178" s="51">
        <v>1.64</v>
      </c>
      <c r="H178" s="51">
        <v>1.64</v>
      </c>
      <c r="I178" s="51">
        <v>23</v>
      </c>
      <c r="J178" s="51">
        <v>108.42</v>
      </c>
      <c r="K178" s="52">
        <v>82</v>
      </c>
      <c r="L178" s="51">
        <v>24.84</v>
      </c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687</v>
      </c>
      <c r="G181" s="21">
        <f t="shared" ref="G181" si="112">SUM(G174:G180)</f>
        <v>13.32</v>
      </c>
      <c r="H181" s="21">
        <f t="shared" ref="H181" si="113">SUM(H174:H180)</f>
        <v>15.34</v>
      </c>
      <c r="I181" s="21">
        <f t="shared" ref="I181" si="114">SUM(I174:I180)</f>
        <v>76.959999999999994</v>
      </c>
      <c r="J181" s="21">
        <f t="shared" ref="J181" si="115">SUM(J174:J180)</f>
        <v>496.42</v>
      </c>
      <c r="K181" s="27"/>
      <c r="L181" s="21">
        <f t="shared" si="81"/>
        <v>51.07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49</v>
      </c>
      <c r="F186" s="51">
        <v>60</v>
      </c>
      <c r="G186" s="51">
        <v>0.42</v>
      </c>
      <c r="H186" s="51">
        <v>0.06</v>
      </c>
      <c r="I186" s="51">
        <v>1.1399999999999999</v>
      </c>
      <c r="J186" s="51">
        <v>6.6</v>
      </c>
      <c r="K186" s="52">
        <v>148</v>
      </c>
      <c r="L186" s="51">
        <v>7.96</v>
      </c>
    </row>
    <row r="187" spans="1:12" ht="15">
      <c r="A187" s="25"/>
      <c r="B187" s="16"/>
      <c r="C187" s="11"/>
      <c r="D187" s="7" t="s">
        <v>27</v>
      </c>
      <c r="E187" s="50" t="s">
        <v>78</v>
      </c>
      <c r="F187" s="51">
        <v>250</v>
      </c>
      <c r="G187" s="51">
        <v>2.23</v>
      </c>
      <c r="H187" s="51">
        <v>2.73</v>
      </c>
      <c r="I187" s="51">
        <v>13.43</v>
      </c>
      <c r="J187" s="51">
        <v>87.25</v>
      </c>
      <c r="K187" s="52">
        <v>115</v>
      </c>
      <c r="L187" s="51">
        <v>5.36</v>
      </c>
    </row>
    <row r="188" spans="1:12" ht="15">
      <c r="A188" s="25"/>
      <c r="B188" s="16"/>
      <c r="C188" s="11"/>
      <c r="D188" s="7" t="s">
        <v>28</v>
      </c>
      <c r="E188" s="50" t="s">
        <v>79</v>
      </c>
      <c r="F188" s="51">
        <v>120</v>
      </c>
      <c r="G188" s="51">
        <v>13.5</v>
      </c>
      <c r="H188" s="51">
        <v>10.78</v>
      </c>
      <c r="I188" s="51">
        <v>12.93</v>
      </c>
      <c r="J188" s="51">
        <v>204.03</v>
      </c>
      <c r="K188" s="52">
        <v>347</v>
      </c>
      <c r="L188" s="51">
        <v>39.67</v>
      </c>
    </row>
    <row r="189" spans="1:12" ht="15">
      <c r="A189" s="25"/>
      <c r="B189" s="16"/>
      <c r="C189" s="11"/>
      <c r="D189" s="7" t="s">
        <v>29</v>
      </c>
      <c r="E189" s="50" t="s">
        <v>52</v>
      </c>
      <c r="F189" s="51">
        <v>180</v>
      </c>
      <c r="G189" s="51">
        <v>6.66</v>
      </c>
      <c r="H189" s="51">
        <v>0.54</v>
      </c>
      <c r="I189" s="51">
        <v>35.5</v>
      </c>
      <c r="J189" s="51">
        <v>228.42</v>
      </c>
      <c r="K189" s="52">
        <v>256</v>
      </c>
      <c r="L189" s="51">
        <v>8.1199999999999992</v>
      </c>
    </row>
    <row r="190" spans="1:12" ht="15">
      <c r="A190" s="25"/>
      <c r="B190" s="16"/>
      <c r="C190" s="11"/>
      <c r="D190" s="7" t="s">
        <v>30</v>
      </c>
      <c r="E190" s="50" t="s">
        <v>61</v>
      </c>
      <c r="F190" s="51">
        <v>200</v>
      </c>
      <c r="G190" s="51">
        <v>0.33</v>
      </c>
      <c r="H190" s="51">
        <v>0</v>
      </c>
      <c r="I190" s="51">
        <v>22.66</v>
      </c>
      <c r="J190" s="51">
        <v>91.98</v>
      </c>
      <c r="K190" s="52">
        <v>253</v>
      </c>
      <c r="L190" s="51">
        <v>6.68</v>
      </c>
    </row>
    <row r="191" spans="1:12" ht="15">
      <c r="A191" s="25"/>
      <c r="B191" s="16"/>
      <c r="C191" s="11"/>
      <c r="D191" s="7" t="s">
        <v>31</v>
      </c>
      <c r="E191" s="50" t="s">
        <v>54</v>
      </c>
      <c r="F191" s="51">
        <v>50</v>
      </c>
      <c r="G191" s="51">
        <v>3.08</v>
      </c>
      <c r="H191" s="51">
        <v>0.44</v>
      </c>
      <c r="I191" s="51">
        <v>19.16</v>
      </c>
      <c r="J191" s="51">
        <v>94.4</v>
      </c>
      <c r="K191" s="52" t="s">
        <v>48</v>
      </c>
      <c r="L191" s="51">
        <v>2.7</v>
      </c>
    </row>
    <row r="192" spans="1:12" ht="15">
      <c r="A192" s="25"/>
      <c r="B192" s="16"/>
      <c r="C192" s="11"/>
      <c r="D192" s="7" t="s">
        <v>32</v>
      </c>
      <c r="E192" s="50" t="s">
        <v>55</v>
      </c>
      <c r="F192" s="51">
        <v>30</v>
      </c>
      <c r="G192" s="51">
        <v>2.4900000000000002</v>
      </c>
      <c r="H192" s="51">
        <v>0.46</v>
      </c>
      <c r="I192" s="51">
        <v>12.5</v>
      </c>
      <c r="J192" s="51">
        <v>65.17</v>
      </c>
      <c r="K192" s="52" t="s">
        <v>48</v>
      </c>
      <c r="L192" s="51">
        <v>1.47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890</v>
      </c>
      <c r="G195" s="21">
        <f t="shared" ref="G195" si="121">SUM(G186:G194)</f>
        <v>28.71</v>
      </c>
      <c r="H195" s="21">
        <f t="shared" ref="H195" si="122">SUM(H186:H194)</f>
        <v>15.01</v>
      </c>
      <c r="I195" s="21">
        <f t="shared" ref="I195" si="123">SUM(I186:I194)</f>
        <v>117.32</v>
      </c>
      <c r="J195" s="21">
        <f t="shared" ref="J195" si="124">SUM(J186:J194)</f>
        <v>777.84999999999991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1577</v>
      </c>
      <c r="G215" s="34">
        <f t="shared" ref="G215" si="141">G181+G185+G195+G200+G207+G214</f>
        <v>42.03</v>
      </c>
      <c r="H215" s="34">
        <f t="shared" ref="H215" si="142">H181+H185+H195+H200+H207+H214</f>
        <v>30.35</v>
      </c>
      <c r="I215" s="34">
        <f t="shared" ref="I215" si="143">I181+I185+I195+I200+I207+I214</f>
        <v>194.27999999999997</v>
      </c>
      <c r="J215" s="34">
        <f t="shared" ref="J215" si="144">J181+J185+J195+J200+J207+J214</f>
        <v>1274.27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7" t="s">
        <v>80</v>
      </c>
      <c r="F216" s="48">
        <v>250</v>
      </c>
      <c r="G216" s="48">
        <v>7.15</v>
      </c>
      <c r="H216" s="48">
        <v>6.3</v>
      </c>
      <c r="I216" s="48">
        <v>23.6</v>
      </c>
      <c r="J216" s="48">
        <v>179.8</v>
      </c>
      <c r="K216" s="49">
        <v>141</v>
      </c>
      <c r="L216" s="48">
        <v>15.34</v>
      </c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21</v>
      </c>
      <c r="E218" s="50" t="s">
        <v>63</v>
      </c>
      <c r="F218" s="51">
        <v>200</v>
      </c>
      <c r="G218" s="51">
        <v>3.01</v>
      </c>
      <c r="H218" s="51">
        <v>2.88</v>
      </c>
      <c r="I218" s="51">
        <v>13.36</v>
      </c>
      <c r="J218" s="51">
        <v>91</v>
      </c>
      <c r="K218" s="52">
        <v>465</v>
      </c>
      <c r="L218" s="51">
        <v>5.39</v>
      </c>
    </row>
    <row r="219" spans="1:12" ht="15">
      <c r="A219" s="25"/>
      <c r="B219" s="16"/>
      <c r="C219" s="11"/>
      <c r="D219" s="7" t="s">
        <v>22</v>
      </c>
      <c r="E219" s="50" t="s">
        <v>47</v>
      </c>
      <c r="F219" s="51">
        <v>57</v>
      </c>
      <c r="G219" s="51">
        <v>6.08</v>
      </c>
      <c r="H219" s="51">
        <v>7.4</v>
      </c>
      <c r="I219" s="51">
        <v>19.16</v>
      </c>
      <c r="J219" s="51">
        <v>171.4</v>
      </c>
      <c r="K219" s="52">
        <v>63</v>
      </c>
      <c r="L219" s="51">
        <v>13.17</v>
      </c>
    </row>
    <row r="220" spans="1:12" ht="15">
      <c r="A220" s="25"/>
      <c r="B220" s="16"/>
      <c r="C220" s="11"/>
      <c r="D220" s="7" t="s">
        <v>23</v>
      </c>
      <c r="E220" s="50" t="s">
        <v>111</v>
      </c>
      <c r="F220" s="51">
        <v>160</v>
      </c>
      <c r="G220" s="51">
        <v>1.1399999999999999</v>
      </c>
      <c r="H220" s="51">
        <v>1.1399999999999999</v>
      </c>
      <c r="I220" s="51">
        <v>16</v>
      </c>
      <c r="J220" s="51">
        <v>75.42</v>
      </c>
      <c r="K220" s="52">
        <v>82</v>
      </c>
      <c r="L220" s="51">
        <v>24.8</v>
      </c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667</v>
      </c>
      <c r="G223" s="21">
        <f t="shared" ref="G223" si="146">SUM(G216:G222)</f>
        <v>17.380000000000003</v>
      </c>
      <c r="H223" s="21">
        <f t="shared" ref="H223" si="147">SUM(H216:H222)</f>
        <v>17.72</v>
      </c>
      <c r="I223" s="21">
        <f t="shared" ref="I223" si="148">SUM(I216:I222)</f>
        <v>72.12</v>
      </c>
      <c r="J223" s="21">
        <f t="shared" ref="J223" si="149">SUM(J216:J222)</f>
        <v>517.62</v>
      </c>
      <c r="K223" s="27"/>
      <c r="L223" s="21">
        <f t="shared" ref="L223:L265" si="150">SUM(L216:L222)</f>
        <v>58.7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58</v>
      </c>
      <c r="F228" s="51">
        <v>60</v>
      </c>
      <c r="G228" s="51">
        <v>0.42</v>
      </c>
      <c r="H228" s="51">
        <v>0.06</v>
      </c>
      <c r="I228" s="51">
        <v>1.1399999999999999</v>
      </c>
      <c r="J228" s="51">
        <v>6.6</v>
      </c>
      <c r="K228" s="52">
        <v>148</v>
      </c>
      <c r="L228" s="51"/>
    </row>
    <row r="229" spans="1:12" ht="15">
      <c r="A229" s="25"/>
      <c r="B229" s="16"/>
      <c r="C229" s="11"/>
      <c r="D229" s="7" t="s">
        <v>27</v>
      </c>
      <c r="E229" s="50" t="s">
        <v>81</v>
      </c>
      <c r="F229" s="51">
        <v>250</v>
      </c>
      <c r="G229" s="51">
        <v>2.34</v>
      </c>
      <c r="H229" s="51">
        <v>3.89</v>
      </c>
      <c r="I229" s="51">
        <v>13.61</v>
      </c>
      <c r="J229" s="51">
        <v>98.79</v>
      </c>
      <c r="K229" s="52">
        <v>37</v>
      </c>
      <c r="L229" s="51">
        <v>6.36</v>
      </c>
    </row>
    <row r="230" spans="1:12" ht="25.5">
      <c r="A230" s="25"/>
      <c r="B230" s="16"/>
      <c r="C230" s="11"/>
      <c r="D230" s="7" t="s">
        <v>28</v>
      </c>
      <c r="E230" s="50" t="s">
        <v>82</v>
      </c>
      <c r="F230" s="51">
        <v>250</v>
      </c>
      <c r="G230" s="51">
        <v>21</v>
      </c>
      <c r="H230" s="51">
        <v>17</v>
      </c>
      <c r="I230" s="51">
        <v>17</v>
      </c>
      <c r="J230" s="51">
        <v>305</v>
      </c>
      <c r="K230" s="52">
        <v>334</v>
      </c>
      <c r="L230" s="51">
        <v>67.290000000000006</v>
      </c>
    </row>
    <row r="231" spans="1:12" ht="1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30</v>
      </c>
      <c r="E232" s="50" t="s">
        <v>83</v>
      </c>
      <c r="F232" s="51">
        <v>200</v>
      </c>
      <c r="G232" s="51">
        <v>0.6</v>
      </c>
      <c r="H232" s="51">
        <v>0.1</v>
      </c>
      <c r="I232" s="51">
        <v>20.100000000000001</v>
      </c>
      <c r="J232" s="51">
        <v>84</v>
      </c>
      <c r="K232" s="52">
        <v>495</v>
      </c>
      <c r="L232" s="51">
        <v>3.68</v>
      </c>
    </row>
    <row r="233" spans="1:12" ht="15">
      <c r="A233" s="25"/>
      <c r="B233" s="16"/>
      <c r="C233" s="11"/>
      <c r="D233" s="7" t="s">
        <v>31</v>
      </c>
      <c r="E233" s="50" t="s">
        <v>54</v>
      </c>
      <c r="F233" s="51">
        <v>50</v>
      </c>
      <c r="G233" s="51">
        <v>3.08</v>
      </c>
      <c r="H233" s="51">
        <v>0.44</v>
      </c>
      <c r="I233" s="51">
        <v>19.16</v>
      </c>
      <c r="J233" s="51">
        <v>94.4</v>
      </c>
      <c r="K233" s="52" t="s">
        <v>48</v>
      </c>
      <c r="L233" s="51">
        <v>2.7</v>
      </c>
    </row>
    <row r="234" spans="1:12" ht="15">
      <c r="A234" s="25"/>
      <c r="B234" s="16"/>
      <c r="C234" s="11"/>
      <c r="D234" s="7" t="s">
        <v>32</v>
      </c>
      <c r="E234" s="50" t="s">
        <v>55</v>
      </c>
      <c r="F234" s="51">
        <v>30</v>
      </c>
      <c r="G234" s="51">
        <v>2.4900000000000002</v>
      </c>
      <c r="H234" s="51">
        <v>0.46</v>
      </c>
      <c r="I234" s="51">
        <v>12.5</v>
      </c>
      <c r="J234" s="51">
        <v>65.17</v>
      </c>
      <c r="K234" s="52" t="s">
        <v>48</v>
      </c>
      <c r="L234" s="51">
        <v>1.47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840</v>
      </c>
      <c r="G237" s="21">
        <f t="shared" ref="G237" si="156">SUM(G228:G236)</f>
        <v>29.93</v>
      </c>
      <c r="H237" s="21">
        <f t="shared" ref="H237" si="157">SUM(H228:H236)</f>
        <v>21.950000000000003</v>
      </c>
      <c r="I237" s="21">
        <f t="shared" ref="I237" si="158">SUM(I228:I236)</f>
        <v>83.51</v>
      </c>
      <c r="J237" s="21">
        <f t="shared" ref="J237" si="159">SUM(J228:J236)</f>
        <v>653.95999999999992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1507</v>
      </c>
      <c r="G257" s="34">
        <f t="shared" ref="G257" si="176">G223+G227+G237+G242+G249+G256</f>
        <v>47.31</v>
      </c>
      <c r="H257" s="34">
        <f t="shared" ref="H257" si="177">H223+H227+H237+H242+H249+H256</f>
        <v>39.67</v>
      </c>
      <c r="I257" s="34">
        <f t="shared" ref="I257" si="178">I223+I227+I237+I242+I249+I256</f>
        <v>155.63</v>
      </c>
      <c r="J257" s="34">
        <f t="shared" ref="J257" si="179">J223+J227+J237+J242+J249+J256</f>
        <v>1171.58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7" t="s">
        <v>84</v>
      </c>
      <c r="F258" s="48">
        <v>200</v>
      </c>
      <c r="G258" s="48">
        <v>8.8000000000000007</v>
      </c>
      <c r="H258" s="48">
        <v>7.6</v>
      </c>
      <c r="I258" s="48">
        <v>32</v>
      </c>
      <c r="J258" s="48">
        <v>231.6</v>
      </c>
      <c r="K258" s="49">
        <v>213</v>
      </c>
      <c r="L258" s="48">
        <v>12.26</v>
      </c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21</v>
      </c>
      <c r="E260" s="50" t="s">
        <v>46</v>
      </c>
      <c r="F260" s="51">
        <v>200</v>
      </c>
      <c r="G260" s="51">
        <v>0.08</v>
      </c>
      <c r="H260" s="51">
        <v>0.01</v>
      </c>
      <c r="I260" s="51">
        <v>9.23</v>
      </c>
      <c r="J260" s="51">
        <v>37</v>
      </c>
      <c r="K260" s="52">
        <v>459</v>
      </c>
      <c r="L260" s="51">
        <v>3.26</v>
      </c>
    </row>
    <row r="261" spans="1:12" ht="15">
      <c r="A261" s="25"/>
      <c r="B261" s="16"/>
      <c r="C261" s="11"/>
      <c r="D261" s="7" t="s">
        <v>22</v>
      </c>
      <c r="E261" s="50" t="s">
        <v>47</v>
      </c>
      <c r="F261" s="51">
        <v>57</v>
      </c>
      <c r="G261" s="51">
        <v>6.08</v>
      </c>
      <c r="H261" s="51">
        <v>7.4</v>
      </c>
      <c r="I261" s="51">
        <v>19.16</v>
      </c>
      <c r="J261" s="51">
        <v>171.4</v>
      </c>
      <c r="K261" s="52">
        <v>63</v>
      </c>
      <c r="L261" s="51">
        <v>13.17</v>
      </c>
    </row>
    <row r="262" spans="1:12" ht="15">
      <c r="A262" s="25"/>
      <c r="B262" s="16"/>
      <c r="C262" s="11"/>
      <c r="D262" s="7" t="s">
        <v>23</v>
      </c>
      <c r="E262" s="50" t="s">
        <v>111</v>
      </c>
      <c r="F262" s="51">
        <v>270</v>
      </c>
      <c r="G262" s="51">
        <v>1.92</v>
      </c>
      <c r="H262" s="51">
        <v>1.92</v>
      </c>
      <c r="I262" s="51">
        <v>27</v>
      </c>
      <c r="J262" s="51">
        <v>127.28</v>
      </c>
      <c r="K262" s="52">
        <v>82</v>
      </c>
      <c r="L262" s="51">
        <v>29.16</v>
      </c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727</v>
      </c>
      <c r="G265" s="21">
        <f t="shared" ref="G265" si="181">SUM(G258:G264)</f>
        <v>16.880000000000003</v>
      </c>
      <c r="H265" s="21">
        <f t="shared" ref="H265" si="182">SUM(H258:H264)</f>
        <v>16.93</v>
      </c>
      <c r="I265" s="21">
        <f t="shared" ref="I265" si="183">SUM(I258:I264)</f>
        <v>87.39</v>
      </c>
      <c r="J265" s="21">
        <f t="shared" ref="J265" si="184">SUM(J258:J264)</f>
        <v>567.28</v>
      </c>
      <c r="K265" s="27"/>
      <c r="L265" s="21">
        <f t="shared" si="150"/>
        <v>57.849999999999994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49</v>
      </c>
      <c r="F270" s="51">
        <v>60</v>
      </c>
      <c r="G270" s="51">
        <v>0.42</v>
      </c>
      <c r="H270" s="51">
        <v>0.06</v>
      </c>
      <c r="I270" s="51">
        <v>1.1399999999999999</v>
      </c>
      <c r="J270" s="51">
        <v>6.6</v>
      </c>
      <c r="K270" s="52">
        <v>148</v>
      </c>
      <c r="L270" s="51"/>
    </row>
    <row r="271" spans="1:12" ht="15">
      <c r="A271" s="25"/>
      <c r="B271" s="16"/>
      <c r="C271" s="11"/>
      <c r="D271" s="7" t="s">
        <v>27</v>
      </c>
      <c r="E271" s="50" t="s">
        <v>85</v>
      </c>
      <c r="F271" s="51">
        <v>255</v>
      </c>
      <c r="G271" s="51">
        <v>1.95</v>
      </c>
      <c r="H271" s="51">
        <v>5.08</v>
      </c>
      <c r="I271" s="51">
        <v>13.45</v>
      </c>
      <c r="J271" s="51">
        <v>107.25</v>
      </c>
      <c r="K271" s="52">
        <v>101</v>
      </c>
      <c r="L271" s="51">
        <v>12.74</v>
      </c>
    </row>
    <row r="272" spans="1:12" ht="15">
      <c r="A272" s="25"/>
      <c r="B272" s="16"/>
      <c r="C272" s="11"/>
      <c r="D272" s="7" t="s">
        <v>28</v>
      </c>
      <c r="E272" s="50" t="s">
        <v>86</v>
      </c>
      <c r="F272" s="51">
        <v>90</v>
      </c>
      <c r="G272" s="51">
        <v>16.739999999999998</v>
      </c>
      <c r="H272" s="51">
        <v>11.16</v>
      </c>
      <c r="I272" s="51">
        <v>5.67</v>
      </c>
      <c r="J272" s="51">
        <v>190.8</v>
      </c>
      <c r="K272" s="52">
        <v>73</v>
      </c>
      <c r="L272" s="51">
        <v>43.36</v>
      </c>
    </row>
    <row r="273" spans="1:12" ht="15">
      <c r="A273" s="25"/>
      <c r="B273" s="16"/>
      <c r="C273" s="11"/>
      <c r="D273" s="7" t="s">
        <v>29</v>
      </c>
      <c r="E273" s="50" t="s">
        <v>87</v>
      </c>
      <c r="F273" s="51">
        <v>180</v>
      </c>
      <c r="G273" s="51">
        <v>4.5199999999999996</v>
      </c>
      <c r="H273" s="51">
        <v>6.52</v>
      </c>
      <c r="I273" s="51">
        <v>1.49</v>
      </c>
      <c r="J273" s="51">
        <v>14.76</v>
      </c>
      <c r="K273" s="52">
        <v>385</v>
      </c>
      <c r="L273" s="51">
        <v>11.63</v>
      </c>
    </row>
    <row r="274" spans="1:12" ht="15">
      <c r="A274" s="25"/>
      <c r="B274" s="16"/>
      <c r="C274" s="11"/>
      <c r="D274" s="7" t="s">
        <v>30</v>
      </c>
      <c r="E274" s="50" t="s">
        <v>53</v>
      </c>
      <c r="F274" s="51">
        <v>200</v>
      </c>
      <c r="G274" s="51">
        <v>0</v>
      </c>
      <c r="H274" s="51">
        <v>0</v>
      </c>
      <c r="I274" s="51">
        <v>24</v>
      </c>
      <c r="J274" s="51">
        <v>95</v>
      </c>
      <c r="K274" s="52">
        <v>504</v>
      </c>
      <c r="L274" s="51">
        <v>10.7</v>
      </c>
    </row>
    <row r="275" spans="1:12" ht="15">
      <c r="A275" s="25"/>
      <c r="B275" s="16"/>
      <c r="C275" s="11"/>
      <c r="D275" s="7" t="s">
        <v>31</v>
      </c>
      <c r="E275" s="50" t="s">
        <v>54</v>
      </c>
      <c r="F275" s="51">
        <v>50</v>
      </c>
      <c r="G275" s="51">
        <v>3.08</v>
      </c>
      <c r="H275" s="51">
        <v>0.44</v>
      </c>
      <c r="I275" s="51">
        <v>19.16</v>
      </c>
      <c r="J275" s="51">
        <v>94.4</v>
      </c>
      <c r="K275" s="52" t="s">
        <v>48</v>
      </c>
      <c r="L275" s="51">
        <v>2.7</v>
      </c>
    </row>
    <row r="276" spans="1:12" ht="15">
      <c r="A276" s="25"/>
      <c r="B276" s="16"/>
      <c r="C276" s="11"/>
      <c r="D276" s="7" t="s">
        <v>32</v>
      </c>
      <c r="E276" s="50" t="s">
        <v>55</v>
      </c>
      <c r="F276" s="51">
        <v>30</v>
      </c>
      <c r="G276" s="51">
        <v>2.4900000000000002</v>
      </c>
      <c r="H276" s="51">
        <v>0.46</v>
      </c>
      <c r="I276" s="51">
        <v>12.5</v>
      </c>
      <c r="J276" s="51">
        <v>65.17</v>
      </c>
      <c r="K276" s="52" t="s">
        <v>48</v>
      </c>
      <c r="L276" s="51">
        <v>1.47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865</v>
      </c>
      <c r="G279" s="21">
        <f t="shared" ref="G279" si="190">SUM(G270:G278)</f>
        <v>29.200000000000003</v>
      </c>
      <c r="H279" s="21">
        <f t="shared" ref="H279" si="191">SUM(H270:H278)</f>
        <v>23.720000000000002</v>
      </c>
      <c r="I279" s="21">
        <f t="shared" ref="I279" si="192">SUM(I270:I278)</f>
        <v>77.41</v>
      </c>
      <c r="J279" s="21">
        <f t="shared" ref="J279" si="193">SUM(J270:J278)</f>
        <v>573.9799999999999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1592</v>
      </c>
      <c r="G299" s="34">
        <f t="shared" ref="G299" si="210">G265+G269+G279+G284+G291+G298</f>
        <v>46.080000000000005</v>
      </c>
      <c r="H299" s="34">
        <f t="shared" ref="H299" si="211">H265+H269+H279+H284+H291+H298</f>
        <v>40.650000000000006</v>
      </c>
      <c r="I299" s="34">
        <f t="shared" ref="I299" si="212">I265+I269+I279+I284+I291+I298</f>
        <v>164.8</v>
      </c>
      <c r="J299" s="34">
        <f t="shared" ref="J299" si="213">J265+J269+J279+J284+J291+J298</f>
        <v>1141.2599999999998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7" t="s">
        <v>88</v>
      </c>
      <c r="F300" s="48">
        <v>200</v>
      </c>
      <c r="G300" s="48">
        <v>6.4</v>
      </c>
      <c r="H300" s="48">
        <v>8.1999999999999993</v>
      </c>
      <c r="I300" s="48">
        <v>25.6</v>
      </c>
      <c r="J300" s="48">
        <v>201.8</v>
      </c>
      <c r="K300" s="49">
        <v>232</v>
      </c>
      <c r="L300" s="48">
        <v>12.21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21</v>
      </c>
      <c r="E302" s="50" t="s">
        <v>57</v>
      </c>
      <c r="F302" s="51">
        <v>200</v>
      </c>
      <c r="G302" s="51">
        <v>1.4</v>
      </c>
      <c r="H302" s="51">
        <v>1.42</v>
      </c>
      <c r="I302" s="51">
        <v>11.23</v>
      </c>
      <c r="J302" s="51">
        <v>63</v>
      </c>
      <c r="K302" s="52">
        <v>462</v>
      </c>
      <c r="L302" s="51">
        <v>4.78</v>
      </c>
    </row>
    <row r="303" spans="1:12" ht="15">
      <c r="A303" s="25"/>
      <c r="B303" s="16"/>
      <c r="C303" s="11"/>
      <c r="D303" s="7" t="s">
        <v>22</v>
      </c>
      <c r="E303" s="50" t="s">
        <v>47</v>
      </c>
      <c r="F303" s="51">
        <v>57</v>
      </c>
      <c r="G303" s="51">
        <v>6.08</v>
      </c>
      <c r="H303" s="51">
        <v>7.4</v>
      </c>
      <c r="I303" s="51">
        <v>19.16</v>
      </c>
      <c r="J303" s="51">
        <v>171.4</v>
      </c>
      <c r="K303" s="52">
        <v>63</v>
      </c>
      <c r="L303" s="51">
        <v>13.12</v>
      </c>
    </row>
    <row r="304" spans="1:12" ht="15">
      <c r="A304" s="25"/>
      <c r="B304" s="16"/>
      <c r="C304" s="11"/>
      <c r="D304" s="7" t="s">
        <v>23</v>
      </c>
      <c r="E304" s="50" t="s">
        <v>111</v>
      </c>
      <c r="F304" s="51">
        <v>190</v>
      </c>
      <c r="G304" s="51">
        <v>1.35</v>
      </c>
      <c r="H304" s="51">
        <v>1.35</v>
      </c>
      <c r="I304" s="51">
        <v>19</v>
      </c>
      <c r="J304" s="51">
        <v>89.57</v>
      </c>
      <c r="K304" s="52">
        <v>82</v>
      </c>
      <c r="L304" s="51">
        <v>20.52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647</v>
      </c>
      <c r="G307" s="21">
        <f t="shared" ref="G307" si="215">SUM(G300:G306)</f>
        <v>15.23</v>
      </c>
      <c r="H307" s="21">
        <f t="shared" ref="H307" si="216">SUM(H300:H306)</f>
        <v>18.37</v>
      </c>
      <c r="I307" s="21">
        <f t="shared" ref="I307" si="217">SUM(I300:I306)</f>
        <v>74.989999999999995</v>
      </c>
      <c r="J307" s="21">
        <f t="shared" ref="J307" si="218">SUM(J300:J306)</f>
        <v>525.77</v>
      </c>
      <c r="K307" s="27"/>
      <c r="L307" s="21">
        <f t="shared" ref="L307:L349" si="219">SUM(L300:L306)</f>
        <v>50.629999999999995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89</v>
      </c>
      <c r="F312" s="51">
        <v>60</v>
      </c>
      <c r="G312" s="51">
        <v>1.8</v>
      </c>
      <c r="H312" s="51">
        <v>2.2799999999999998</v>
      </c>
      <c r="I312" s="51">
        <v>3.18</v>
      </c>
      <c r="J312" s="51">
        <v>40.200000000000003</v>
      </c>
      <c r="K312" s="52">
        <v>127</v>
      </c>
      <c r="L312" s="51">
        <v>11.61</v>
      </c>
    </row>
    <row r="313" spans="1:12" ht="15">
      <c r="A313" s="25"/>
      <c r="B313" s="16"/>
      <c r="C313" s="11"/>
      <c r="D313" s="7" t="s">
        <v>27</v>
      </c>
      <c r="E313" s="50" t="s">
        <v>64</v>
      </c>
      <c r="F313" s="51">
        <v>250</v>
      </c>
      <c r="G313" s="51">
        <v>2.7</v>
      </c>
      <c r="H313" s="51">
        <v>2.6</v>
      </c>
      <c r="I313" s="51">
        <v>16.8</v>
      </c>
      <c r="J313" s="51">
        <v>100.75</v>
      </c>
      <c r="K313" s="52">
        <v>130</v>
      </c>
      <c r="L313" s="51">
        <v>4.8899999999999997</v>
      </c>
    </row>
    <row r="314" spans="1:12" ht="15">
      <c r="A314" s="25"/>
      <c r="B314" s="16"/>
      <c r="C314" s="11"/>
      <c r="D314" s="7" t="s">
        <v>28</v>
      </c>
      <c r="E314" s="50" t="s">
        <v>90</v>
      </c>
      <c r="F314" s="51">
        <v>120</v>
      </c>
      <c r="G314" s="51">
        <v>9</v>
      </c>
      <c r="H314" s="51">
        <v>9</v>
      </c>
      <c r="I314" s="51">
        <v>6.3</v>
      </c>
      <c r="J314" s="51">
        <v>153</v>
      </c>
      <c r="K314" s="52">
        <v>350</v>
      </c>
      <c r="L314" s="51">
        <v>32.83</v>
      </c>
    </row>
    <row r="315" spans="1:12" ht="15">
      <c r="A315" s="25"/>
      <c r="B315" s="16"/>
      <c r="C315" s="11"/>
      <c r="D315" s="7" t="s">
        <v>29</v>
      </c>
      <c r="E315" s="50" t="s">
        <v>75</v>
      </c>
      <c r="F315" s="51">
        <v>100</v>
      </c>
      <c r="G315" s="51">
        <v>2.1</v>
      </c>
      <c r="H315" s="51">
        <v>4</v>
      </c>
      <c r="I315" s="51">
        <v>6.1</v>
      </c>
      <c r="J315" s="51">
        <v>68</v>
      </c>
      <c r="K315" s="52">
        <v>377</v>
      </c>
      <c r="L315" s="51">
        <v>8.27</v>
      </c>
    </row>
    <row r="316" spans="1:12" ht="15">
      <c r="A316" s="25"/>
      <c r="B316" s="16"/>
      <c r="C316" s="11"/>
      <c r="D316" s="7" t="s">
        <v>30</v>
      </c>
      <c r="E316" s="50" t="s">
        <v>83</v>
      </c>
      <c r="F316" s="51">
        <v>200</v>
      </c>
      <c r="G316" s="51">
        <v>0.6</v>
      </c>
      <c r="H316" s="51">
        <v>0.1</v>
      </c>
      <c r="I316" s="51">
        <v>20.100000000000001</v>
      </c>
      <c r="J316" s="51">
        <v>84</v>
      </c>
      <c r="K316" s="52">
        <v>495</v>
      </c>
      <c r="L316" s="51">
        <v>3.68</v>
      </c>
    </row>
    <row r="317" spans="1:12" ht="15">
      <c r="A317" s="25"/>
      <c r="B317" s="16"/>
      <c r="C317" s="11"/>
      <c r="D317" s="7" t="s">
        <v>31</v>
      </c>
      <c r="E317" s="50" t="s">
        <v>54</v>
      </c>
      <c r="F317" s="51">
        <v>50</v>
      </c>
      <c r="G317" s="51">
        <v>3.08</v>
      </c>
      <c r="H317" s="51">
        <v>0.44</v>
      </c>
      <c r="I317" s="51">
        <v>19.16</v>
      </c>
      <c r="J317" s="51">
        <v>94.4</v>
      </c>
      <c r="K317" s="52" t="s">
        <v>48</v>
      </c>
      <c r="L317" s="51">
        <v>2.7</v>
      </c>
    </row>
    <row r="318" spans="1:12" ht="15">
      <c r="A318" s="25"/>
      <c r="B318" s="16"/>
      <c r="C318" s="11"/>
      <c r="D318" s="7" t="s">
        <v>32</v>
      </c>
      <c r="E318" s="50" t="s">
        <v>55</v>
      </c>
      <c r="F318" s="51">
        <v>30</v>
      </c>
      <c r="G318" s="51">
        <v>2.4900000000000002</v>
      </c>
      <c r="H318" s="51">
        <v>0.46</v>
      </c>
      <c r="I318" s="51">
        <v>12.5</v>
      </c>
      <c r="J318" s="51">
        <v>65.17</v>
      </c>
      <c r="K318" s="52" t="s">
        <v>48</v>
      </c>
      <c r="L318" s="51">
        <v>1.47</v>
      </c>
    </row>
    <row r="319" spans="1:12" ht="15">
      <c r="A319" s="25"/>
      <c r="B319" s="16"/>
      <c r="C319" s="11"/>
      <c r="D319" s="6" t="s">
        <v>29</v>
      </c>
      <c r="E319" s="50" t="s">
        <v>91</v>
      </c>
      <c r="F319" s="51">
        <v>100</v>
      </c>
      <c r="G319" s="51">
        <v>2.2000000000000002</v>
      </c>
      <c r="H319" s="51">
        <v>3.4</v>
      </c>
      <c r="I319" s="51">
        <v>8.1</v>
      </c>
      <c r="J319" s="51">
        <v>72</v>
      </c>
      <c r="K319" s="52">
        <v>380</v>
      </c>
      <c r="L319" s="51">
        <v>8.7799999999999994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910</v>
      </c>
      <c r="G321" s="21">
        <f t="shared" ref="G321" si="225">SUM(G312:G320)</f>
        <v>23.970000000000002</v>
      </c>
      <c r="H321" s="21">
        <f t="shared" ref="H321" si="226">SUM(H312:H320)</f>
        <v>22.28</v>
      </c>
      <c r="I321" s="21">
        <f t="shared" ref="I321" si="227">SUM(I312:I320)</f>
        <v>92.24</v>
      </c>
      <c r="J321" s="21">
        <f t="shared" ref="J321" si="228">SUM(J312:J320)</f>
        <v>677.52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1557</v>
      </c>
      <c r="G341" s="34">
        <f t="shared" ref="G341" si="245">G307+G311+G321+G326+G333+G340</f>
        <v>39.200000000000003</v>
      </c>
      <c r="H341" s="34">
        <f t="shared" ref="H341" si="246">H307+H311+H321+H326+H333+H340</f>
        <v>40.650000000000006</v>
      </c>
      <c r="I341" s="34">
        <f t="shared" ref="I341" si="247">I307+I311+I321+I326+I333+I340</f>
        <v>167.23</v>
      </c>
      <c r="J341" s="34">
        <f t="shared" ref="J341" si="248">J307+J311+J321+J326+J333+J340</f>
        <v>1203.29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7" t="s">
        <v>92</v>
      </c>
      <c r="F342" s="48">
        <v>250</v>
      </c>
      <c r="G342" s="48">
        <v>6</v>
      </c>
      <c r="H342" s="48">
        <v>6.25</v>
      </c>
      <c r="I342" s="48">
        <v>20.55</v>
      </c>
      <c r="J342" s="48">
        <v>163</v>
      </c>
      <c r="K342" s="49">
        <v>141</v>
      </c>
      <c r="L342" s="48">
        <v>15.9</v>
      </c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21</v>
      </c>
      <c r="E344" s="50" t="s">
        <v>70</v>
      </c>
      <c r="F344" s="51">
        <v>200</v>
      </c>
      <c r="G344" s="51">
        <v>3.87</v>
      </c>
      <c r="H344" s="51">
        <v>3.48</v>
      </c>
      <c r="I344" s="51">
        <v>22.9</v>
      </c>
      <c r="J344" s="51">
        <v>138</v>
      </c>
      <c r="K344" s="52">
        <v>462</v>
      </c>
      <c r="L344" s="51">
        <v>8.84</v>
      </c>
    </row>
    <row r="345" spans="1:12" ht="15">
      <c r="A345" s="15"/>
      <c r="B345" s="16"/>
      <c r="C345" s="11"/>
      <c r="D345" s="7" t="s">
        <v>22</v>
      </c>
      <c r="E345" s="50" t="s">
        <v>47</v>
      </c>
      <c r="F345" s="51">
        <v>57</v>
      </c>
      <c r="G345" s="51">
        <v>6.08</v>
      </c>
      <c r="H345" s="51">
        <v>7.4</v>
      </c>
      <c r="I345" s="51">
        <v>19.16</v>
      </c>
      <c r="J345" s="51">
        <v>171.4</v>
      </c>
      <c r="K345" s="52">
        <v>63</v>
      </c>
      <c r="L345" s="51">
        <v>13.12</v>
      </c>
    </row>
    <row r="346" spans="1:12" ht="15">
      <c r="A346" s="15"/>
      <c r="B346" s="16"/>
      <c r="C346" s="11"/>
      <c r="D346" s="7" t="s">
        <v>23</v>
      </c>
      <c r="E346" s="50" t="s">
        <v>111</v>
      </c>
      <c r="F346" s="51">
        <v>140</v>
      </c>
      <c r="G346" s="51">
        <v>1</v>
      </c>
      <c r="H346" s="51">
        <v>1</v>
      </c>
      <c r="I346" s="51">
        <v>14</v>
      </c>
      <c r="J346" s="51">
        <v>66</v>
      </c>
      <c r="K346" s="52">
        <v>82</v>
      </c>
      <c r="L346" s="51">
        <v>15.12</v>
      </c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647</v>
      </c>
      <c r="G349" s="21">
        <f t="shared" ref="G349" si="250">SUM(G342:G348)</f>
        <v>16.950000000000003</v>
      </c>
      <c r="H349" s="21">
        <f t="shared" ref="H349" si="251">SUM(H342:H348)</f>
        <v>18.130000000000003</v>
      </c>
      <c r="I349" s="21">
        <f t="shared" ref="I349" si="252">SUM(I342:I348)</f>
        <v>76.61</v>
      </c>
      <c r="J349" s="21">
        <f t="shared" ref="J349" si="253">SUM(J342:J348)</f>
        <v>538.4</v>
      </c>
      <c r="K349" s="27"/>
      <c r="L349" s="21">
        <f t="shared" si="219"/>
        <v>52.98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49</v>
      </c>
      <c r="F354" s="51">
        <v>60</v>
      </c>
      <c r="G354" s="51">
        <v>0.42</v>
      </c>
      <c r="H354" s="51">
        <v>0.06</v>
      </c>
      <c r="I354" s="51">
        <v>1.1399999999999999</v>
      </c>
      <c r="J354" s="51">
        <v>6.6</v>
      </c>
      <c r="K354" s="52">
        <v>148</v>
      </c>
      <c r="L354" s="51"/>
    </row>
    <row r="355" spans="1:12" ht="15">
      <c r="A355" s="15"/>
      <c r="B355" s="16"/>
      <c r="C355" s="11"/>
      <c r="D355" s="7" t="s">
        <v>27</v>
      </c>
      <c r="E355" s="50" t="s">
        <v>93</v>
      </c>
      <c r="F355" s="51">
        <v>250</v>
      </c>
      <c r="G355" s="51">
        <v>10</v>
      </c>
      <c r="H355" s="51">
        <v>15.4</v>
      </c>
      <c r="I355" s="51">
        <v>44.5</v>
      </c>
      <c r="J355" s="51">
        <v>357</v>
      </c>
      <c r="K355" s="52">
        <v>122</v>
      </c>
      <c r="L355" s="51">
        <v>2.4300000000000002</v>
      </c>
    </row>
    <row r="356" spans="1:12" ht="15">
      <c r="A356" s="15"/>
      <c r="B356" s="16"/>
      <c r="C356" s="11"/>
      <c r="D356" s="7" t="s">
        <v>28</v>
      </c>
      <c r="E356" s="50" t="s">
        <v>94</v>
      </c>
      <c r="F356" s="51">
        <v>250</v>
      </c>
      <c r="G356" s="51">
        <v>25</v>
      </c>
      <c r="H356" s="51">
        <v>21.25</v>
      </c>
      <c r="I356" s="51">
        <v>31.25</v>
      </c>
      <c r="J356" s="51">
        <v>416.25</v>
      </c>
      <c r="K356" s="52">
        <v>375</v>
      </c>
      <c r="L356" s="51">
        <v>53.17</v>
      </c>
    </row>
    <row r="357" spans="1:12" ht="1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30</v>
      </c>
      <c r="E358" s="50" t="s">
        <v>95</v>
      </c>
      <c r="F358" s="51">
        <v>200</v>
      </c>
      <c r="G358" s="51">
        <v>0.1</v>
      </c>
      <c r="H358" s="51">
        <v>0.04</v>
      </c>
      <c r="I358" s="51">
        <v>9.9</v>
      </c>
      <c r="J358" s="51">
        <v>41</v>
      </c>
      <c r="K358" s="52">
        <v>497</v>
      </c>
      <c r="L358" s="51">
        <v>9.85</v>
      </c>
    </row>
    <row r="359" spans="1:12" ht="15">
      <c r="A359" s="15"/>
      <c r="B359" s="16"/>
      <c r="C359" s="11"/>
      <c r="D359" s="7" t="s">
        <v>31</v>
      </c>
      <c r="E359" s="50" t="s">
        <v>54</v>
      </c>
      <c r="F359" s="51">
        <v>50</v>
      </c>
      <c r="G359" s="51">
        <v>3.08</v>
      </c>
      <c r="H359" s="51">
        <v>0.44</v>
      </c>
      <c r="I359" s="51">
        <v>19.16</v>
      </c>
      <c r="J359" s="51">
        <v>94.4</v>
      </c>
      <c r="K359" s="52" t="s">
        <v>48</v>
      </c>
      <c r="L359" s="51">
        <v>2.7</v>
      </c>
    </row>
    <row r="360" spans="1:12" ht="15">
      <c r="A360" s="15"/>
      <c r="B360" s="16"/>
      <c r="C360" s="11"/>
      <c r="D360" s="7" t="s">
        <v>32</v>
      </c>
      <c r="E360" s="50" t="s">
        <v>55</v>
      </c>
      <c r="F360" s="51">
        <v>30</v>
      </c>
      <c r="G360" s="51">
        <v>2.4900000000000002</v>
      </c>
      <c r="H360" s="51">
        <v>0.46</v>
      </c>
      <c r="I360" s="51">
        <v>12.5</v>
      </c>
      <c r="J360" s="51">
        <v>65.17</v>
      </c>
      <c r="K360" s="52" t="s">
        <v>48</v>
      </c>
      <c r="L360" s="51">
        <v>1.47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840</v>
      </c>
      <c r="G363" s="21">
        <f t="shared" ref="G363" si="259">SUM(G354:G362)</f>
        <v>41.09</v>
      </c>
      <c r="H363" s="21">
        <f t="shared" ref="H363" si="260">SUM(H354:H362)</f>
        <v>37.65</v>
      </c>
      <c r="I363" s="21">
        <f t="shared" ref="I363" si="261">SUM(I354:I362)</f>
        <v>118.45</v>
      </c>
      <c r="J363" s="21">
        <f t="shared" ref="J363" si="262">SUM(J354:J362)</f>
        <v>980.42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1487</v>
      </c>
      <c r="G383" s="34">
        <f t="shared" ref="G383" si="279">G349+G353+G363+G368+G375+G382</f>
        <v>58.040000000000006</v>
      </c>
      <c r="H383" s="34">
        <f t="shared" ref="H383" si="280">H349+H353+H363+H368+H375+H382</f>
        <v>55.78</v>
      </c>
      <c r="I383" s="34">
        <f t="shared" ref="I383" si="281">I349+I353+I363+I368+I375+I382</f>
        <v>195.06</v>
      </c>
      <c r="J383" s="34">
        <f t="shared" ref="J383" si="282">J349+J353+J363+J368+J375+J382</f>
        <v>1518.82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47" t="s">
        <v>69</v>
      </c>
      <c r="F384" s="48">
        <v>200</v>
      </c>
      <c r="G384" s="48">
        <v>4.5999999999999996</v>
      </c>
      <c r="H384" s="48">
        <v>6.6</v>
      </c>
      <c r="I384" s="48">
        <v>27.6</v>
      </c>
      <c r="J384" s="48">
        <v>190.6</v>
      </c>
      <c r="K384" s="49">
        <v>226</v>
      </c>
      <c r="L384" s="48">
        <v>12.42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21</v>
      </c>
      <c r="E386" s="50" t="s">
        <v>77</v>
      </c>
      <c r="F386" s="51">
        <v>200</v>
      </c>
      <c r="G386" s="51">
        <v>0.2</v>
      </c>
      <c r="H386" s="51">
        <v>0.1</v>
      </c>
      <c r="I386" s="51">
        <v>9</v>
      </c>
      <c r="J386" s="51">
        <v>36</v>
      </c>
      <c r="K386" s="52">
        <v>460</v>
      </c>
      <c r="L386" s="51">
        <v>1.18</v>
      </c>
    </row>
    <row r="387" spans="1:12" ht="15">
      <c r="A387" s="25"/>
      <c r="B387" s="16"/>
      <c r="C387" s="11"/>
      <c r="D387" s="7" t="s">
        <v>22</v>
      </c>
      <c r="E387" s="50" t="s">
        <v>47</v>
      </c>
      <c r="F387" s="51">
        <v>57</v>
      </c>
      <c r="G387" s="51">
        <v>6.08</v>
      </c>
      <c r="H387" s="51">
        <v>7.4</v>
      </c>
      <c r="I387" s="51">
        <v>19.16</v>
      </c>
      <c r="J387" s="51">
        <v>171.4</v>
      </c>
      <c r="K387" s="52">
        <v>63</v>
      </c>
      <c r="L387" s="51">
        <v>13.17</v>
      </c>
    </row>
    <row r="388" spans="1:12" ht="15">
      <c r="A388" s="25"/>
      <c r="B388" s="16"/>
      <c r="C388" s="11"/>
      <c r="D388" s="7" t="s">
        <v>23</v>
      </c>
      <c r="E388" s="50" t="s">
        <v>111</v>
      </c>
      <c r="F388" s="51">
        <v>213</v>
      </c>
      <c r="G388" s="51">
        <v>1.52</v>
      </c>
      <c r="H388" s="51">
        <v>1.52</v>
      </c>
      <c r="I388" s="51">
        <v>21.3</v>
      </c>
      <c r="J388" s="51">
        <v>100.41</v>
      </c>
      <c r="K388" s="52">
        <v>82</v>
      </c>
      <c r="L388" s="51">
        <v>23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670</v>
      </c>
      <c r="G391" s="21">
        <f t="shared" ref="G391" si="284">SUM(G384:G390)</f>
        <v>12.399999999999999</v>
      </c>
      <c r="H391" s="21">
        <f t="shared" ref="H391" si="285">SUM(H384:H390)</f>
        <v>15.62</v>
      </c>
      <c r="I391" s="21">
        <f t="shared" ref="I391" si="286">SUM(I384:I390)</f>
        <v>77.06</v>
      </c>
      <c r="J391" s="21">
        <f t="shared" ref="J391" si="287">SUM(J384:J390)</f>
        <v>498.40999999999997</v>
      </c>
      <c r="K391" s="27"/>
      <c r="L391" s="21">
        <f t="shared" ref="L391:L433" si="288">SUM(L384:L390)</f>
        <v>49.769999999999996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58</v>
      </c>
      <c r="F396" s="51">
        <v>60</v>
      </c>
      <c r="G396" s="51">
        <v>0.1</v>
      </c>
      <c r="H396" s="51">
        <v>1.2</v>
      </c>
      <c r="I396" s="51">
        <v>0.27</v>
      </c>
      <c r="J396" s="51">
        <v>1.58</v>
      </c>
      <c r="K396" s="52">
        <v>148</v>
      </c>
      <c r="L396" s="51"/>
    </row>
    <row r="397" spans="1:12" ht="15">
      <c r="A397" s="25"/>
      <c r="B397" s="16"/>
      <c r="C397" s="11"/>
      <c r="D397" s="7" t="s">
        <v>27</v>
      </c>
      <c r="E397" s="50" t="s">
        <v>96</v>
      </c>
      <c r="F397" s="51">
        <v>255</v>
      </c>
      <c r="G397" s="51">
        <v>1.8</v>
      </c>
      <c r="H397" s="51">
        <v>4.43</v>
      </c>
      <c r="I397" s="51">
        <v>7.15</v>
      </c>
      <c r="J397" s="51">
        <v>75.63</v>
      </c>
      <c r="K397" s="52">
        <v>95</v>
      </c>
      <c r="L397" s="51">
        <v>8.19</v>
      </c>
    </row>
    <row r="398" spans="1:12" ht="25.5">
      <c r="A398" s="25"/>
      <c r="B398" s="16"/>
      <c r="C398" s="11"/>
      <c r="D398" s="7" t="s">
        <v>28</v>
      </c>
      <c r="E398" s="50" t="s">
        <v>97</v>
      </c>
      <c r="F398" s="51">
        <v>200</v>
      </c>
      <c r="G398" s="51">
        <v>21</v>
      </c>
      <c r="H398" s="51">
        <v>17</v>
      </c>
      <c r="I398" s="51">
        <v>17</v>
      </c>
      <c r="J398" s="51">
        <v>305</v>
      </c>
      <c r="K398" s="52">
        <v>334</v>
      </c>
      <c r="L398" s="51">
        <v>53.85</v>
      </c>
    </row>
    <row r="399" spans="1:12" ht="15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30</v>
      </c>
      <c r="E400" s="50" t="s">
        <v>53</v>
      </c>
      <c r="F400" s="51">
        <v>200</v>
      </c>
      <c r="G400" s="51">
        <v>0</v>
      </c>
      <c r="H400" s="51">
        <v>0</v>
      </c>
      <c r="I400" s="51">
        <v>24</v>
      </c>
      <c r="J400" s="51">
        <v>95</v>
      </c>
      <c r="K400" s="52">
        <v>504</v>
      </c>
      <c r="L400" s="51">
        <v>10.7</v>
      </c>
    </row>
    <row r="401" spans="1:12" ht="15">
      <c r="A401" s="25"/>
      <c r="B401" s="16"/>
      <c r="C401" s="11"/>
      <c r="D401" s="7" t="s">
        <v>31</v>
      </c>
      <c r="E401" s="50" t="s">
        <v>54</v>
      </c>
      <c r="F401" s="51">
        <v>50</v>
      </c>
      <c r="G401" s="51">
        <v>3.08</v>
      </c>
      <c r="H401" s="51">
        <v>0.44</v>
      </c>
      <c r="I401" s="51">
        <v>19.16</v>
      </c>
      <c r="J401" s="51">
        <v>94.4</v>
      </c>
      <c r="K401" s="52" t="s">
        <v>48</v>
      </c>
      <c r="L401" s="51">
        <v>2.7</v>
      </c>
    </row>
    <row r="402" spans="1:12" ht="15">
      <c r="A402" s="25"/>
      <c r="B402" s="16"/>
      <c r="C402" s="11"/>
      <c r="D402" s="7" t="s">
        <v>32</v>
      </c>
      <c r="E402" s="50" t="s">
        <v>55</v>
      </c>
      <c r="F402" s="51">
        <v>30</v>
      </c>
      <c r="G402" s="51">
        <v>2.4900000000000002</v>
      </c>
      <c r="H402" s="51">
        <v>0.46</v>
      </c>
      <c r="I402" s="51">
        <v>12.5</v>
      </c>
      <c r="J402" s="51">
        <v>65.17</v>
      </c>
      <c r="K402" s="52" t="s">
        <v>48</v>
      </c>
      <c r="L402" s="51">
        <v>1.47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795</v>
      </c>
      <c r="G405" s="21">
        <f t="shared" ref="G405" si="294">SUM(G396:G404)</f>
        <v>28.47</v>
      </c>
      <c r="H405" s="21">
        <f t="shared" ref="H405" si="295">SUM(H396:H404)</f>
        <v>23.53</v>
      </c>
      <c r="I405" s="21">
        <f t="shared" ref="I405" si="296">SUM(I396:I404)</f>
        <v>80.08</v>
      </c>
      <c r="J405" s="21">
        <f t="shared" ref="J405" si="297">SUM(J396:J404)</f>
        <v>636.78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1465</v>
      </c>
      <c r="G425" s="34">
        <f t="shared" ref="G425" si="314">G391+G395+G405+G410+G417+G424</f>
        <v>40.869999999999997</v>
      </c>
      <c r="H425" s="34">
        <f t="shared" ref="H425" si="315">H391+H395+H405+H410+H417+H424</f>
        <v>39.15</v>
      </c>
      <c r="I425" s="34">
        <f t="shared" ref="I425" si="316">I391+I395+I405+I410+I417+I424</f>
        <v>157.13999999999999</v>
      </c>
      <c r="J425" s="34">
        <f t="shared" ref="J425" si="317">J391+J395+J405+J410+J417+J424</f>
        <v>1135.19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7" t="s">
        <v>98</v>
      </c>
      <c r="F426" s="48">
        <v>200</v>
      </c>
      <c r="G426" s="48">
        <v>8.8000000000000007</v>
      </c>
      <c r="H426" s="48">
        <v>7.6</v>
      </c>
      <c r="I426" s="48">
        <v>32</v>
      </c>
      <c r="J426" s="48">
        <v>231.6</v>
      </c>
      <c r="K426" s="49">
        <v>213</v>
      </c>
      <c r="L426" s="48">
        <v>12.26</v>
      </c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21</v>
      </c>
      <c r="E428" s="50" t="s">
        <v>46</v>
      </c>
      <c r="F428" s="51">
        <v>200</v>
      </c>
      <c r="G428" s="51">
        <v>0.08</v>
      </c>
      <c r="H428" s="51">
        <v>0.01</v>
      </c>
      <c r="I428" s="51">
        <v>9.23</v>
      </c>
      <c r="J428" s="51">
        <v>37</v>
      </c>
      <c r="K428" s="52">
        <v>459</v>
      </c>
      <c r="L428" s="51">
        <v>3.26</v>
      </c>
    </row>
    <row r="429" spans="1:12" ht="15">
      <c r="A429" s="25"/>
      <c r="B429" s="16"/>
      <c r="C429" s="11"/>
      <c r="D429" s="7" t="s">
        <v>22</v>
      </c>
      <c r="E429" s="50" t="s">
        <v>47</v>
      </c>
      <c r="F429" s="51">
        <v>57</v>
      </c>
      <c r="G429" s="51">
        <v>6.08</v>
      </c>
      <c r="H429" s="51">
        <v>7.4</v>
      </c>
      <c r="I429" s="51">
        <v>19.16</v>
      </c>
      <c r="J429" s="51">
        <v>171.4</v>
      </c>
      <c r="K429" s="52">
        <v>63</v>
      </c>
      <c r="L429" s="51">
        <v>13.17</v>
      </c>
    </row>
    <row r="430" spans="1:12" ht="15">
      <c r="A430" s="25"/>
      <c r="B430" s="16"/>
      <c r="C430" s="11"/>
      <c r="D430" s="7" t="s">
        <v>23</v>
      </c>
      <c r="E430" s="50" t="s">
        <v>113</v>
      </c>
      <c r="F430" s="51">
        <v>150</v>
      </c>
      <c r="G430" s="51">
        <v>1.07</v>
      </c>
      <c r="H430" s="51">
        <v>1.07</v>
      </c>
      <c r="I430" s="51">
        <v>15</v>
      </c>
      <c r="J430" s="51">
        <v>70.709999999999994</v>
      </c>
      <c r="K430" s="52">
        <v>82</v>
      </c>
      <c r="L430" s="51">
        <v>23.25</v>
      </c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607</v>
      </c>
      <c r="G433" s="21">
        <f t="shared" ref="G433" si="319">SUM(G426:G432)</f>
        <v>16.03</v>
      </c>
      <c r="H433" s="21">
        <f t="shared" ref="H433" si="320">SUM(H426:H432)</f>
        <v>16.079999999999998</v>
      </c>
      <c r="I433" s="21">
        <f t="shared" ref="I433" si="321">SUM(I426:I432)</f>
        <v>75.39</v>
      </c>
      <c r="J433" s="21">
        <f t="shared" ref="J433" si="322">SUM(J426:J432)</f>
        <v>510.71</v>
      </c>
      <c r="K433" s="27"/>
      <c r="L433" s="21">
        <f t="shared" si="288"/>
        <v>51.94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49</v>
      </c>
      <c r="F438" s="51">
        <v>60</v>
      </c>
      <c r="G438" s="51">
        <v>0.97</v>
      </c>
      <c r="H438" s="51">
        <v>1.23</v>
      </c>
      <c r="I438" s="51">
        <v>1.72</v>
      </c>
      <c r="J438" s="51">
        <v>21.82</v>
      </c>
      <c r="K438" s="52">
        <v>148</v>
      </c>
      <c r="L438" s="51">
        <v>7.96</v>
      </c>
    </row>
    <row r="439" spans="1:12" ht="15">
      <c r="A439" s="25"/>
      <c r="B439" s="16"/>
      <c r="C439" s="11"/>
      <c r="D439" s="7" t="s">
        <v>27</v>
      </c>
      <c r="E439" s="50" t="s">
        <v>99</v>
      </c>
      <c r="F439" s="51">
        <v>255</v>
      </c>
      <c r="G439" s="51">
        <v>4.4000000000000004</v>
      </c>
      <c r="H439" s="51">
        <v>25.1</v>
      </c>
      <c r="I439" s="51">
        <v>15.6</v>
      </c>
      <c r="J439" s="51">
        <v>126.8</v>
      </c>
      <c r="K439" s="52">
        <v>100</v>
      </c>
      <c r="L439" s="51">
        <v>10.7</v>
      </c>
    </row>
    <row r="440" spans="1:12" ht="15">
      <c r="A440" s="25"/>
      <c r="B440" s="16"/>
      <c r="C440" s="11"/>
      <c r="D440" s="7" t="s">
        <v>28</v>
      </c>
      <c r="E440" s="50" t="s">
        <v>100</v>
      </c>
      <c r="F440" s="51">
        <v>90</v>
      </c>
      <c r="G440" s="51">
        <v>13.23</v>
      </c>
      <c r="H440" s="51">
        <v>2.4300000000000002</v>
      </c>
      <c r="I440" s="51">
        <v>9.6300000000000008</v>
      </c>
      <c r="J440" s="51">
        <v>112.77</v>
      </c>
      <c r="K440" s="52">
        <v>310</v>
      </c>
      <c r="L440" s="51">
        <v>34.15</v>
      </c>
    </row>
    <row r="441" spans="1:12" ht="15">
      <c r="A441" s="25"/>
      <c r="B441" s="16"/>
      <c r="C441" s="11"/>
      <c r="D441" s="7" t="s">
        <v>29</v>
      </c>
      <c r="E441" s="50" t="s">
        <v>101</v>
      </c>
      <c r="F441" s="51">
        <v>180</v>
      </c>
      <c r="G441" s="51">
        <v>6.66</v>
      </c>
      <c r="H441" s="51">
        <v>0.54</v>
      </c>
      <c r="I441" s="51">
        <v>35.5</v>
      </c>
      <c r="J441" s="51">
        <v>228.4</v>
      </c>
      <c r="K441" s="52">
        <v>256</v>
      </c>
      <c r="L441" s="51">
        <v>8.1199999999999992</v>
      </c>
    </row>
    <row r="442" spans="1:12" ht="15">
      <c r="A442" s="25"/>
      <c r="B442" s="16"/>
      <c r="C442" s="11"/>
      <c r="D442" s="7" t="s">
        <v>30</v>
      </c>
      <c r="E442" s="50" t="s">
        <v>102</v>
      </c>
      <c r="F442" s="51">
        <v>200</v>
      </c>
      <c r="G442" s="51">
        <v>0.5</v>
      </c>
      <c r="H442" s="51">
        <v>0.1</v>
      </c>
      <c r="I442" s="51">
        <v>10.1</v>
      </c>
      <c r="J442" s="51">
        <v>43</v>
      </c>
      <c r="K442" s="52">
        <v>501</v>
      </c>
      <c r="L442" s="51">
        <v>11</v>
      </c>
    </row>
    <row r="443" spans="1:12" ht="15">
      <c r="A443" s="25"/>
      <c r="B443" s="16"/>
      <c r="C443" s="11"/>
      <c r="D443" s="7" t="s">
        <v>31</v>
      </c>
      <c r="E443" s="50" t="s">
        <v>54</v>
      </c>
      <c r="F443" s="51">
        <v>50</v>
      </c>
      <c r="G443" s="51">
        <v>3.08</v>
      </c>
      <c r="H443" s="51">
        <v>0.44</v>
      </c>
      <c r="I443" s="51">
        <v>19.16</v>
      </c>
      <c r="J443" s="51">
        <v>94.4</v>
      </c>
      <c r="K443" s="52" t="s">
        <v>48</v>
      </c>
      <c r="L443" s="51">
        <v>2.7</v>
      </c>
    </row>
    <row r="444" spans="1:12" ht="15">
      <c r="A444" s="25"/>
      <c r="B444" s="16"/>
      <c r="C444" s="11"/>
      <c r="D444" s="7" t="s">
        <v>32</v>
      </c>
      <c r="E444" s="50" t="s">
        <v>55</v>
      </c>
      <c r="F444" s="51">
        <v>30</v>
      </c>
      <c r="G444" s="51">
        <v>2.4900000000000002</v>
      </c>
      <c r="H444" s="51">
        <v>0.46</v>
      </c>
      <c r="I444" s="51">
        <v>12.5</v>
      </c>
      <c r="J444" s="51">
        <v>65.17</v>
      </c>
      <c r="K444" s="52" t="s">
        <v>48</v>
      </c>
      <c r="L444" s="51">
        <v>1.47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865</v>
      </c>
      <c r="G447" s="21">
        <f t="shared" ref="G447" si="328">SUM(G438:G446)</f>
        <v>31.330000000000005</v>
      </c>
      <c r="H447" s="21">
        <f t="shared" ref="H447" si="329">SUM(H438:H446)</f>
        <v>30.300000000000004</v>
      </c>
      <c r="I447" s="21">
        <f t="shared" ref="I447" si="330">SUM(I438:I446)</f>
        <v>104.21</v>
      </c>
      <c r="J447" s="21">
        <f t="shared" ref="J447" si="331">SUM(J438:J446)</f>
        <v>692.3599999999999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1472</v>
      </c>
      <c r="G467" s="34">
        <f t="shared" ref="G467" si="348">G433+G437+G447+G452+G459+G466</f>
        <v>47.360000000000007</v>
      </c>
      <c r="H467" s="34">
        <f t="shared" ref="H467" si="349">H433+H437+H447+H452+H459+H466</f>
        <v>46.38</v>
      </c>
      <c r="I467" s="34">
        <f t="shared" ref="I467" si="350">I433+I437+I447+I452+I459+I466</f>
        <v>179.6</v>
      </c>
      <c r="J467" s="34">
        <f t="shared" ref="J467" si="351">J433+J437+J447+J452+J459+J466</f>
        <v>1203.07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7" t="s">
        <v>76</v>
      </c>
      <c r="F468" s="48">
        <v>200</v>
      </c>
      <c r="G468" s="48">
        <v>5.4</v>
      </c>
      <c r="H468" s="48">
        <v>6.2</v>
      </c>
      <c r="I468" s="48">
        <v>25.8</v>
      </c>
      <c r="J468" s="48">
        <v>180.6</v>
      </c>
      <c r="K468" s="49">
        <v>230</v>
      </c>
      <c r="L468" s="48">
        <v>11.88</v>
      </c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21</v>
      </c>
      <c r="E470" s="50" t="s">
        <v>57</v>
      </c>
      <c r="F470" s="51">
        <v>200</v>
      </c>
      <c r="G470" s="51">
        <v>1.4</v>
      </c>
      <c r="H470" s="51">
        <v>1.42</v>
      </c>
      <c r="I470" s="51">
        <v>11.23</v>
      </c>
      <c r="J470" s="51">
        <v>63</v>
      </c>
      <c r="K470" s="52">
        <v>460</v>
      </c>
      <c r="L470" s="51">
        <v>4.78</v>
      </c>
    </row>
    <row r="471" spans="1:12" ht="15">
      <c r="A471" s="25"/>
      <c r="B471" s="16"/>
      <c r="C471" s="11"/>
      <c r="D471" s="7" t="s">
        <v>22</v>
      </c>
      <c r="E471" s="50" t="s">
        <v>47</v>
      </c>
      <c r="F471" s="51">
        <v>57</v>
      </c>
      <c r="G471" s="51">
        <v>6.08</v>
      </c>
      <c r="H471" s="51">
        <v>7.4</v>
      </c>
      <c r="I471" s="51">
        <v>19.16</v>
      </c>
      <c r="J471" s="51">
        <v>171.4</v>
      </c>
      <c r="K471" s="52">
        <v>63</v>
      </c>
      <c r="L471" s="51">
        <v>13.17</v>
      </c>
    </row>
    <row r="472" spans="1:12" ht="15">
      <c r="A472" s="25"/>
      <c r="B472" s="16"/>
      <c r="C472" s="11"/>
      <c r="D472" s="7" t="s">
        <v>23</v>
      </c>
      <c r="E472" s="50" t="s">
        <v>112</v>
      </c>
      <c r="F472" s="51">
        <v>296</v>
      </c>
      <c r="G472" s="51">
        <v>2.11</v>
      </c>
      <c r="H472" s="51">
        <v>2.11</v>
      </c>
      <c r="I472" s="51">
        <v>29.6</v>
      </c>
      <c r="J472" s="51">
        <v>139.54</v>
      </c>
      <c r="K472" s="52">
        <v>82</v>
      </c>
      <c r="L472" s="51">
        <v>56.24</v>
      </c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753</v>
      </c>
      <c r="G475" s="21">
        <f t="shared" ref="G475" si="353">SUM(G468:G474)</f>
        <v>14.99</v>
      </c>
      <c r="H475" s="21">
        <f t="shared" ref="H475" si="354">SUM(H468:H474)</f>
        <v>17.13</v>
      </c>
      <c r="I475" s="21">
        <f t="shared" ref="I475" si="355">SUM(I468:I474)</f>
        <v>85.789999999999992</v>
      </c>
      <c r="J475" s="21">
        <f t="shared" ref="J475" si="356">SUM(J468:J474)</f>
        <v>554.54</v>
      </c>
      <c r="K475" s="27"/>
      <c r="L475" s="21">
        <f t="shared" ref="L475:L517" si="357">SUM(L468:L474)</f>
        <v>86.07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71</v>
      </c>
      <c r="F480" s="51">
        <v>60</v>
      </c>
      <c r="G480" s="51">
        <v>1.8</v>
      </c>
      <c r="H480" s="51">
        <v>2.2799999999999998</v>
      </c>
      <c r="I480" s="51">
        <v>3.18</v>
      </c>
      <c r="J480" s="51">
        <v>40.200000000000003</v>
      </c>
      <c r="K480" s="52">
        <v>157</v>
      </c>
      <c r="L480" s="51">
        <v>12.58</v>
      </c>
    </row>
    <row r="481" spans="1:12" ht="15">
      <c r="A481" s="25"/>
      <c r="B481" s="16"/>
      <c r="C481" s="11"/>
      <c r="D481" s="7" t="s">
        <v>27</v>
      </c>
      <c r="E481" s="50" t="s">
        <v>103</v>
      </c>
      <c r="F481" s="51">
        <v>260</v>
      </c>
      <c r="G481" s="51">
        <v>6.43</v>
      </c>
      <c r="H481" s="51">
        <v>6.13</v>
      </c>
      <c r="I481" s="51">
        <v>26.63</v>
      </c>
      <c r="J481" s="51">
        <v>187.23</v>
      </c>
      <c r="K481" s="52">
        <v>102</v>
      </c>
      <c r="L481" s="51">
        <v>12.17</v>
      </c>
    </row>
    <row r="482" spans="1:12" ht="15">
      <c r="A482" s="25"/>
      <c r="B482" s="16"/>
      <c r="C482" s="11"/>
      <c r="D482" s="7" t="s">
        <v>28</v>
      </c>
      <c r="E482" s="50" t="s">
        <v>104</v>
      </c>
      <c r="F482" s="51">
        <v>120</v>
      </c>
      <c r="G482" s="51">
        <v>11.7</v>
      </c>
      <c r="H482" s="51">
        <v>9</v>
      </c>
      <c r="I482" s="51">
        <v>6.3</v>
      </c>
      <c r="J482" s="51">
        <v>153</v>
      </c>
      <c r="K482" s="52">
        <v>348</v>
      </c>
      <c r="L482" s="51">
        <v>41.91</v>
      </c>
    </row>
    <row r="483" spans="1:12" ht="15">
      <c r="A483" s="25"/>
      <c r="B483" s="16"/>
      <c r="C483" s="11"/>
      <c r="D483" s="7" t="s">
        <v>29</v>
      </c>
      <c r="E483" s="50" t="s">
        <v>87</v>
      </c>
      <c r="F483" s="51">
        <v>180</v>
      </c>
      <c r="G483" s="51">
        <v>4.5199999999999996</v>
      </c>
      <c r="H483" s="51">
        <v>6.52</v>
      </c>
      <c r="I483" s="51">
        <v>1.49</v>
      </c>
      <c r="J483" s="51">
        <v>14.76</v>
      </c>
      <c r="K483" s="52">
        <v>385</v>
      </c>
      <c r="L483" s="51">
        <v>11.63</v>
      </c>
    </row>
    <row r="484" spans="1:12" ht="15">
      <c r="A484" s="25"/>
      <c r="B484" s="16"/>
      <c r="C484" s="11"/>
      <c r="D484" s="7" t="s">
        <v>30</v>
      </c>
      <c r="E484" s="50" t="s">
        <v>83</v>
      </c>
      <c r="F484" s="51">
        <v>200</v>
      </c>
      <c r="G484" s="51">
        <v>0.6</v>
      </c>
      <c r="H484" s="51">
        <v>0.1</v>
      </c>
      <c r="I484" s="51">
        <v>20.100000000000001</v>
      </c>
      <c r="J484" s="51">
        <v>84</v>
      </c>
      <c r="K484" s="52">
        <v>495</v>
      </c>
      <c r="L484" s="51">
        <v>3.68</v>
      </c>
    </row>
    <row r="485" spans="1:12" ht="15">
      <c r="A485" s="25"/>
      <c r="B485" s="16"/>
      <c r="C485" s="11"/>
      <c r="D485" s="7" t="s">
        <v>31</v>
      </c>
      <c r="E485" s="50" t="s">
        <v>54</v>
      </c>
      <c r="F485" s="51">
        <v>50</v>
      </c>
      <c r="G485" s="51">
        <v>3.08</v>
      </c>
      <c r="H485" s="51">
        <v>0.44</v>
      </c>
      <c r="I485" s="51">
        <v>19.16</v>
      </c>
      <c r="J485" s="51">
        <v>94.4</v>
      </c>
      <c r="K485" s="52" t="s">
        <v>48</v>
      </c>
      <c r="L485" s="51">
        <v>2.7</v>
      </c>
    </row>
    <row r="486" spans="1:12" ht="15">
      <c r="A486" s="25"/>
      <c r="B486" s="16"/>
      <c r="C486" s="11"/>
      <c r="D486" s="7" t="s">
        <v>32</v>
      </c>
      <c r="E486" s="50" t="s">
        <v>55</v>
      </c>
      <c r="F486" s="51">
        <v>30</v>
      </c>
      <c r="G486" s="51">
        <v>2.4900000000000002</v>
      </c>
      <c r="H486" s="51">
        <v>0.46</v>
      </c>
      <c r="I486" s="51">
        <v>12.5</v>
      </c>
      <c r="J486" s="51">
        <v>65.17</v>
      </c>
      <c r="K486" s="52" t="s">
        <v>48</v>
      </c>
      <c r="L486" s="51">
        <v>1.47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900</v>
      </c>
      <c r="G489" s="21">
        <f t="shared" ref="G489" si="363">SUM(G480:G488)</f>
        <v>30.620000000000005</v>
      </c>
      <c r="H489" s="21">
        <f t="shared" ref="H489" si="364">SUM(H480:H488)</f>
        <v>24.930000000000003</v>
      </c>
      <c r="I489" s="21">
        <f t="shared" ref="I489" si="365">SUM(I480:I488)</f>
        <v>89.36</v>
      </c>
      <c r="J489" s="21">
        <f t="shared" ref="J489" si="366">SUM(J480:J488)</f>
        <v>638.76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1653</v>
      </c>
      <c r="G509" s="34">
        <f t="shared" ref="G509" si="383">G475+G479+G489+G494+G501+G508</f>
        <v>45.610000000000007</v>
      </c>
      <c r="H509" s="34">
        <f t="shared" ref="H509" si="384">H475+H479+H489+H494+H501+H508</f>
        <v>42.06</v>
      </c>
      <c r="I509" s="34">
        <f t="shared" ref="I509" si="385">I475+I479+I489+I494+I501+I508</f>
        <v>175.14999999999998</v>
      </c>
      <c r="J509" s="34">
        <f t="shared" ref="J509" si="386">J475+J479+J489+J494+J501+J508</f>
        <v>1193.3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7" t="s">
        <v>105</v>
      </c>
      <c r="F510" s="48">
        <v>200</v>
      </c>
      <c r="G510" s="48">
        <v>7.2</v>
      </c>
      <c r="H510" s="48">
        <v>6.6</v>
      </c>
      <c r="I510" s="48">
        <v>32.799999999999997</v>
      </c>
      <c r="J510" s="48">
        <v>219.4</v>
      </c>
      <c r="K510" s="49">
        <v>220</v>
      </c>
      <c r="L510" s="48">
        <v>11.73</v>
      </c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21</v>
      </c>
      <c r="E512" s="50" t="s">
        <v>63</v>
      </c>
      <c r="F512" s="51">
        <v>200</v>
      </c>
      <c r="G512" s="51">
        <v>3.01</v>
      </c>
      <c r="H512" s="51">
        <v>2.88</v>
      </c>
      <c r="I512" s="51">
        <v>13.36</v>
      </c>
      <c r="J512" s="51">
        <v>91</v>
      </c>
      <c r="K512" s="52">
        <v>464</v>
      </c>
      <c r="L512" s="51">
        <v>5.39</v>
      </c>
    </row>
    <row r="513" spans="1:12" ht="15">
      <c r="A513" s="25"/>
      <c r="B513" s="16"/>
      <c r="C513" s="11"/>
      <c r="D513" s="7" t="s">
        <v>22</v>
      </c>
      <c r="E513" s="50" t="s">
        <v>47</v>
      </c>
      <c r="F513" s="51">
        <v>57</v>
      </c>
      <c r="G513" s="51">
        <v>6.08</v>
      </c>
      <c r="H513" s="51">
        <v>7.4</v>
      </c>
      <c r="I513" s="51">
        <v>19.16</v>
      </c>
      <c r="J513" s="51">
        <v>171.4</v>
      </c>
      <c r="K513" s="52">
        <v>63</v>
      </c>
      <c r="L513" s="51">
        <v>13.17</v>
      </c>
    </row>
    <row r="514" spans="1:12" ht="15">
      <c r="A514" s="25"/>
      <c r="B514" s="16"/>
      <c r="C514" s="11"/>
      <c r="D514" s="7" t="s">
        <v>23</v>
      </c>
      <c r="E514" s="50" t="s">
        <v>111</v>
      </c>
      <c r="F514" s="51">
        <v>195</v>
      </c>
      <c r="G514" s="51">
        <v>1.39</v>
      </c>
      <c r="H514" s="51">
        <v>1.39</v>
      </c>
      <c r="I514" s="51">
        <v>19.5</v>
      </c>
      <c r="J514" s="51">
        <v>91.92</v>
      </c>
      <c r="K514" s="52">
        <v>82</v>
      </c>
      <c r="L514" s="51">
        <v>21.06</v>
      </c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652</v>
      </c>
      <c r="G517" s="21">
        <f t="shared" ref="G517" si="388">SUM(G510:G516)</f>
        <v>17.68</v>
      </c>
      <c r="H517" s="21">
        <f t="shared" ref="H517" si="389">SUM(H510:H516)</f>
        <v>18.270000000000003</v>
      </c>
      <c r="I517" s="21">
        <f t="shared" ref="I517" si="390">SUM(I510:I516)</f>
        <v>84.82</v>
      </c>
      <c r="J517" s="21">
        <f t="shared" ref="J517" si="391">SUM(J510:J516)</f>
        <v>573.71999999999991</v>
      </c>
      <c r="K517" s="27"/>
      <c r="L517" s="21">
        <f t="shared" si="357"/>
        <v>51.349999999999994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58</v>
      </c>
      <c r="F522" s="51">
        <v>60</v>
      </c>
      <c r="G522" s="51">
        <v>0.1</v>
      </c>
      <c r="H522" s="51">
        <v>1.2</v>
      </c>
      <c r="I522" s="51">
        <v>0.27</v>
      </c>
      <c r="J522" s="51">
        <v>1.58</v>
      </c>
      <c r="K522" s="52">
        <v>148</v>
      </c>
      <c r="L522" s="51">
        <v>6.73</v>
      </c>
    </row>
    <row r="523" spans="1:12" ht="15">
      <c r="A523" s="25"/>
      <c r="B523" s="16"/>
      <c r="C523" s="11"/>
      <c r="D523" s="7" t="s">
        <v>27</v>
      </c>
      <c r="E523" s="50" t="s">
        <v>106</v>
      </c>
      <c r="F523" s="51">
        <v>255</v>
      </c>
      <c r="G523" s="51">
        <v>9.3000000000000007</v>
      </c>
      <c r="H523" s="51">
        <v>18.899999999999999</v>
      </c>
      <c r="I523" s="51">
        <v>41.3</v>
      </c>
      <c r="J523" s="51">
        <v>373</v>
      </c>
      <c r="K523" s="52">
        <v>98</v>
      </c>
      <c r="L523" s="51">
        <v>7.62</v>
      </c>
    </row>
    <row r="524" spans="1:12" ht="15">
      <c r="A524" s="25"/>
      <c r="B524" s="16"/>
      <c r="C524" s="11"/>
      <c r="D524" s="7" t="s">
        <v>28</v>
      </c>
      <c r="E524" s="50" t="s">
        <v>107</v>
      </c>
      <c r="F524" s="51">
        <v>120</v>
      </c>
      <c r="G524" s="51">
        <v>13.5</v>
      </c>
      <c r="H524" s="51">
        <v>7.89</v>
      </c>
      <c r="I524" s="51">
        <v>9.31</v>
      </c>
      <c r="J524" s="51">
        <v>162</v>
      </c>
      <c r="K524" s="52">
        <v>50</v>
      </c>
      <c r="L524" s="51">
        <v>40.700000000000003</v>
      </c>
    </row>
    <row r="525" spans="1:12" ht="15">
      <c r="A525" s="25"/>
      <c r="B525" s="16"/>
      <c r="C525" s="11"/>
      <c r="D525" s="7" t="s">
        <v>29</v>
      </c>
      <c r="E525" s="50" t="s">
        <v>66</v>
      </c>
      <c r="F525" s="51">
        <v>180</v>
      </c>
      <c r="G525" s="51">
        <v>10.53</v>
      </c>
      <c r="H525" s="51">
        <v>7.92</v>
      </c>
      <c r="I525" s="51">
        <v>46.62</v>
      </c>
      <c r="J525" s="51">
        <v>299.88</v>
      </c>
      <c r="K525" s="52">
        <v>202</v>
      </c>
      <c r="L525" s="51">
        <v>9.39</v>
      </c>
    </row>
    <row r="526" spans="1:12" ht="15">
      <c r="A526" s="25"/>
      <c r="B526" s="16"/>
      <c r="C526" s="11"/>
      <c r="D526" s="7" t="s">
        <v>30</v>
      </c>
      <c r="E526" s="50" t="s">
        <v>53</v>
      </c>
      <c r="F526" s="51">
        <v>200</v>
      </c>
      <c r="G526" s="51">
        <v>0</v>
      </c>
      <c r="H526" s="51">
        <v>0</v>
      </c>
      <c r="I526" s="51">
        <v>24</v>
      </c>
      <c r="J526" s="51">
        <v>95</v>
      </c>
      <c r="K526" s="52">
        <v>504</v>
      </c>
      <c r="L526" s="51">
        <v>10.7</v>
      </c>
    </row>
    <row r="527" spans="1:12" ht="15">
      <c r="A527" s="25"/>
      <c r="B527" s="16"/>
      <c r="C527" s="11"/>
      <c r="D527" s="7" t="s">
        <v>31</v>
      </c>
      <c r="E527" s="50" t="s">
        <v>54</v>
      </c>
      <c r="F527" s="51">
        <v>50</v>
      </c>
      <c r="G527" s="51">
        <v>3.08</v>
      </c>
      <c r="H527" s="51">
        <v>0.44</v>
      </c>
      <c r="I527" s="51">
        <v>19.16</v>
      </c>
      <c r="J527" s="51">
        <v>94.4</v>
      </c>
      <c r="K527" s="52" t="s">
        <v>48</v>
      </c>
      <c r="L527" s="51">
        <v>2.7</v>
      </c>
    </row>
    <row r="528" spans="1:12" ht="15">
      <c r="A528" s="25"/>
      <c r="B528" s="16"/>
      <c r="C528" s="11"/>
      <c r="D528" s="7" t="s">
        <v>32</v>
      </c>
      <c r="E528" s="50" t="s">
        <v>55</v>
      </c>
      <c r="F528" s="51">
        <v>30</v>
      </c>
      <c r="G528" s="51">
        <v>2.4900000000000002</v>
      </c>
      <c r="H528" s="51">
        <v>0.46</v>
      </c>
      <c r="I528" s="51">
        <v>12.5</v>
      </c>
      <c r="J528" s="51">
        <v>65.17</v>
      </c>
      <c r="K528" s="52" t="s">
        <v>48</v>
      </c>
      <c r="L528" s="51">
        <v>1.47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895</v>
      </c>
      <c r="G531" s="21">
        <f t="shared" ref="G531" si="397">SUM(G522:G530)</f>
        <v>39</v>
      </c>
      <c r="H531" s="21">
        <f t="shared" ref="H531" si="398">SUM(H522:H530)</f>
        <v>36.809999999999995</v>
      </c>
      <c r="I531" s="21">
        <f t="shared" ref="I531" si="399">SUM(I522:I530)</f>
        <v>153.16</v>
      </c>
      <c r="J531" s="21">
        <f t="shared" ref="J531" si="400">SUM(J522:J530)</f>
        <v>1091.03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1547</v>
      </c>
      <c r="G551" s="34">
        <f t="shared" ref="G551" si="417">G517+G521+G531+G536+G543+G550</f>
        <v>56.68</v>
      </c>
      <c r="H551" s="34">
        <f t="shared" ref="H551" si="418">H517+H521+H531+H536+H543+H550</f>
        <v>55.08</v>
      </c>
      <c r="I551" s="34">
        <f t="shared" ref="I551" si="419">I517+I521+I531+I536+I543+I550</f>
        <v>237.98</v>
      </c>
      <c r="J551" s="34">
        <f t="shared" ref="J551" si="420">J517+J521+J531+J536+J543+J550</f>
        <v>1664.75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7" t="s">
        <v>108</v>
      </c>
      <c r="F552" s="48">
        <v>200</v>
      </c>
      <c r="G552" s="48">
        <v>6.4</v>
      </c>
      <c r="H552" s="48">
        <v>8.1999999999999993</v>
      </c>
      <c r="I552" s="48">
        <v>25.6</v>
      </c>
      <c r="J552" s="48">
        <v>201.8</v>
      </c>
      <c r="K552" s="49">
        <v>232</v>
      </c>
      <c r="L552" s="48">
        <v>12.21</v>
      </c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21</v>
      </c>
      <c r="E554" s="50" t="s">
        <v>70</v>
      </c>
      <c r="F554" s="51">
        <v>200</v>
      </c>
      <c r="G554" s="51">
        <v>3.87</v>
      </c>
      <c r="H554" s="51">
        <v>3.48</v>
      </c>
      <c r="I554" s="51">
        <v>22.9</v>
      </c>
      <c r="J554" s="51">
        <v>138</v>
      </c>
      <c r="K554" s="52">
        <v>462</v>
      </c>
      <c r="L554" s="51">
        <v>8.84</v>
      </c>
    </row>
    <row r="555" spans="1:12" ht="15">
      <c r="A555" s="25"/>
      <c r="B555" s="16"/>
      <c r="C555" s="11"/>
      <c r="D555" s="7" t="s">
        <v>22</v>
      </c>
      <c r="E555" s="50" t="s">
        <v>47</v>
      </c>
      <c r="F555" s="51">
        <v>57</v>
      </c>
      <c r="G555" s="51">
        <v>6.08</v>
      </c>
      <c r="H555" s="51">
        <v>7.4</v>
      </c>
      <c r="I555" s="51">
        <v>19.16</v>
      </c>
      <c r="J555" s="51">
        <v>171.4</v>
      </c>
      <c r="K555" s="52">
        <v>63</v>
      </c>
      <c r="L555" s="51">
        <v>13.17</v>
      </c>
    </row>
    <row r="556" spans="1:12" ht="15">
      <c r="A556" s="25"/>
      <c r="B556" s="16"/>
      <c r="C556" s="11"/>
      <c r="D556" s="7" t="s">
        <v>23</v>
      </c>
      <c r="E556" s="50" t="s">
        <v>111</v>
      </c>
      <c r="F556" s="51">
        <v>195</v>
      </c>
      <c r="G556" s="51">
        <v>1.39</v>
      </c>
      <c r="H556" s="51">
        <v>1.39</v>
      </c>
      <c r="I556" s="51">
        <v>19.5</v>
      </c>
      <c r="J556" s="51">
        <v>91.92</v>
      </c>
      <c r="K556" s="52">
        <v>82</v>
      </c>
      <c r="L556" s="51">
        <v>21.06</v>
      </c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652</v>
      </c>
      <c r="G559" s="21">
        <f t="shared" ref="G559" si="422">SUM(G552:G558)</f>
        <v>17.740000000000002</v>
      </c>
      <c r="H559" s="21">
        <f t="shared" ref="H559" si="423">SUM(H552:H558)</f>
        <v>20.47</v>
      </c>
      <c r="I559" s="21">
        <f t="shared" ref="I559" si="424">SUM(I552:I558)</f>
        <v>87.16</v>
      </c>
      <c r="J559" s="21">
        <f t="shared" ref="J559" si="425">SUM(J552:J558)</f>
        <v>603.12</v>
      </c>
      <c r="K559" s="27"/>
      <c r="L559" s="21">
        <f t="shared" ref="L559" si="426">SUM(L552:L558)</f>
        <v>55.28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 t="s">
        <v>89</v>
      </c>
      <c r="F564" s="51">
        <v>60</v>
      </c>
      <c r="G564" s="51">
        <v>1.87</v>
      </c>
      <c r="H564" s="51">
        <v>2.2200000000000002</v>
      </c>
      <c r="I564" s="51">
        <v>3.18</v>
      </c>
      <c r="J564" s="51">
        <v>40.200000000000003</v>
      </c>
      <c r="K564" s="52">
        <v>157</v>
      </c>
      <c r="L564" s="51"/>
    </row>
    <row r="565" spans="1:12" ht="15">
      <c r="A565" s="25"/>
      <c r="B565" s="16"/>
      <c r="C565" s="11"/>
      <c r="D565" s="7" t="s">
        <v>27</v>
      </c>
      <c r="E565" s="50" t="s">
        <v>109</v>
      </c>
      <c r="F565" s="51">
        <v>255</v>
      </c>
      <c r="G565" s="51">
        <v>6.43</v>
      </c>
      <c r="H565" s="51">
        <v>6.13</v>
      </c>
      <c r="I565" s="51">
        <v>26.6</v>
      </c>
      <c r="J565" s="51">
        <v>187.23</v>
      </c>
      <c r="K565" s="52">
        <v>104</v>
      </c>
      <c r="L565" s="51">
        <v>8.4499999999999993</v>
      </c>
    </row>
    <row r="566" spans="1:12" ht="15">
      <c r="A566" s="25"/>
      <c r="B566" s="16"/>
      <c r="C566" s="11"/>
      <c r="D566" s="7" t="s">
        <v>28</v>
      </c>
      <c r="E566" s="50" t="s">
        <v>110</v>
      </c>
      <c r="F566" s="51">
        <v>120</v>
      </c>
      <c r="G566" s="51">
        <v>17.7</v>
      </c>
      <c r="H566" s="51">
        <v>4.4000000000000004</v>
      </c>
      <c r="I566" s="51">
        <v>4.5999999999999996</v>
      </c>
      <c r="J566" s="51">
        <v>129</v>
      </c>
      <c r="K566" s="52">
        <v>300</v>
      </c>
      <c r="L566" s="51">
        <v>43.95</v>
      </c>
    </row>
    <row r="567" spans="1:12" ht="15">
      <c r="A567" s="25"/>
      <c r="B567" s="16"/>
      <c r="C567" s="11"/>
      <c r="D567" s="7" t="s">
        <v>29</v>
      </c>
      <c r="E567" s="50" t="s">
        <v>75</v>
      </c>
      <c r="F567" s="51">
        <v>180</v>
      </c>
      <c r="G567" s="51">
        <v>3.78</v>
      </c>
      <c r="H567" s="51">
        <v>7.2</v>
      </c>
      <c r="I567" s="51">
        <v>10.98</v>
      </c>
      <c r="J567" s="51">
        <v>122.4</v>
      </c>
      <c r="K567" s="52">
        <v>377</v>
      </c>
      <c r="L567" s="51">
        <v>14.88</v>
      </c>
    </row>
    <row r="568" spans="1:12" ht="15">
      <c r="A568" s="25"/>
      <c r="B568" s="16"/>
      <c r="C568" s="11"/>
      <c r="D568" s="7" t="s">
        <v>30</v>
      </c>
      <c r="E568" s="50" t="s">
        <v>61</v>
      </c>
      <c r="F568" s="51">
        <v>200</v>
      </c>
      <c r="G568" s="51">
        <v>0.33</v>
      </c>
      <c r="H568" s="51">
        <v>0</v>
      </c>
      <c r="I568" s="51">
        <v>22.66</v>
      </c>
      <c r="J568" s="51">
        <v>91.88</v>
      </c>
      <c r="K568" s="52">
        <v>253</v>
      </c>
      <c r="L568" s="51">
        <v>6.68</v>
      </c>
    </row>
    <row r="569" spans="1:12" ht="15">
      <c r="A569" s="25"/>
      <c r="B569" s="16"/>
      <c r="C569" s="11"/>
      <c r="D569" s="7" t="s">
        <v>31</v>
      </c>
      <c r="E569" s="50" t="s">
        <v>54</v>
      </c>
      <c r="F569" s="51">
        <v>50</v>
      </c>
      <c r="G569" s="51">
        <v>3.08</v>
      </c>
      <c r="H569" s="51">
        <v>0.44</v>
      </c>
      <c r="I569" s="51">
        <v>19.16</v>
      </c>
      <c r="J569" s="51">
        <v>94.4</v>
      </c>
      <c r="K569" s="52" t="s">
        <v>48</v>
      </c>
      <c r="L569" s="51">
        <v>2.7</v>
      </c>
    </row>
    <row r="570" spans="1:12" ht="15">
      <c r="A570" s="25"/>
      <c r="B570" s="16"/>
      <c r="C570" s="11"/>
      <c r="D570" s="7" t="s">
        <v>32</v>
      </c>
      <c r="E570" s="50" t="s">
        <v>55</v>
      </c>
      <c r="F570" s="51">
        <v>30</v>
      </c>
      <c r="G570" s="51">
        <v>2.4900000000000002</v>
      </c>
      <c r="H570" s="51">
        <v>0.46</v>
      </c>
      <c r="I570" s="51">
        <v>12.5</v>
      </c>
      <c r="J570" s="51">
        <v>65.17</v>
      </c>
      <c r="K570" s="52" t="s">
        <v>48</v>
      </c>
      <c r="L570" s="51">
        <v>1.47</v>
      </c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895</v>
      </c>
      <c r="G573" s="21">
        <f t="shared" ref="G573" si="432">SUM(G564:G572)</f>
        <v>35.68</v>
      </c>
      <c r="H573" s="21">
        <f t="shared" ref="H573" si="433">SUM(H564:H572)</f>
        <v>20.85</v>
      </c>
      <c r="I573" s="21">
        <f t="shared" ref="I573" si="434">SUM(I564:I572)</f>
        <v>99.679999999999993</v>
      </c>
      <c r="J573" s="21">
        <f t="shared" ref="J573" si="435">SUM(J564:J572)</f>
        <v>730.28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1547</v>
      </c>
      <c r="G593" s="40">
        <f t="shared" ref="G593" si="452">G559+G563+G573+G578+G585+G592</f>
        <v>53.42</v>
      </c>
      <c r="H593" s="40">
        <f t="shared" ref="H593" si="453">H559+H563+H573+H578+H585+H592</f>
        <v>41.32</v>
      </c>
      <c r="I593" s="40">
        <f t="shared" ref="I593" si="454">I559+I563+I573+I578+I585+I592</f>
        <v>186.83999999999997</v>
      </c>
      <c r="J593" s="40">
        <f t="shared" ref="J593" si="455">J559+J563+J573+J578+J585+J592</f>
        <v>1333.4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1527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57.182142857142857</v>
      </c>
      <c r="H594" s="42">
        <f t="shared" si="456"/>
        <v>42.337142857142851</v>
      </c>
      <c r="I594" s="42">
        <f t="shared" si="456"/>
        <v>180.29857142857145</v>
      </c>
      <c r="J594" s="42">
        <f t="shared" si="456"/>
        <v>1276.6214285714284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9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 t="s">
        <v>117</v>
      </c>
      <c r="I1" s="65"/>
      <c r="J1" s="65"/>
      <c r="K1" s="65"/>
    </row>
    <row r="2" spans="1:12" ht="18">
      <c r="A2" s="43" t="s">
        <v>6</v>
      </c>
      <c r="C2" s="2"/>
      <c r="G2" s="2" t="s">
        <v>17</v>
      </c>
      <c r="H2" s="65" t="s">
        <v>114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116</v>
      </c>
      <c r="G3" s="2" t="s">
        <v>18</v>
      </c>
      <c r="H3" s="55">
        <v>20</v>
      </c>
      <c r="I3" s="55">
        <v>10</v>
      </c>
      <c r="J3" s="56">
        <v>2023</v>
      </c>
      <c r="K3" s="1"/>
    </row>
    <row r="4" spans="1:12" ht="13.5" thickBot="1">
      <c r="C4" s="2"/>
      <c r="D4" s="4"/>
      <c r="H4" s="57" t="s">
        <v>41</v>
      </c>
      <c r="I4" s="57" t="s">
        <v>42</v>
      </c>
      <c r="J4" s="57" t="s">
        <v>43</v>
      </c>
    </row>
    <row r="5" spans="1:12" ht="34.5" thickBot="1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49</v>
      </c>
      <c r="F18" s="51">
        <v>60</v>
      </c>
      <c r="G18" s="51">
        <v>0.66</v>
      </c>
      <c r="H18" s="51">
        <v>0.2</v>
      </c>
      <c r="I18" s="51">
        <v>2.2200000000000002</v>
      </c>
      <c r="J18" s="51">
        <v>12</v>
      </c>
      <c r="K18" s="52">
        <v>148</v>
      </c>
      <c r="L18" s="51"/>
    </row>
    <row r="19" spans="1:12" ht="15">
      <c r="A19" s="25"/>
      <c r="B19" s="16"/>
      <c r="C19" s="11"/>
      <c r="D19" s="7" t="s">
        <v>27</v>
      </c>
      <c r="E19" s="50" t="s">
        <v>50</v>
      </c>
      <c r="F19" s="51">
        <v>250</v>
      </c>
      <c r="G19" s="51">
        <v>8.75</v>
      </c>
      <c r="H19" s="51">
        <v>11.4</v>
      </c>
      <c r="I19" s="51">
        <v>13.5</v>
      </c>
      <c r="J19" s="51">
        <v>191.5</v>
      </c>
      <c r="K19" s="52">
        <v>123</v>
      </c>
      <c r="L19" s="51">
        <v>28.46</v>
      </c>
    </row>
    <row r="20" spans="1:12" ht="15">
      <c r="A20" s="25"/>
      <c r="B20" s="16"/>
      <c r="C20" s="11"/>
      <c r="D20" s="7" t="s">
        <v>28</v>
      </c>
      <c r="E20" s="50" t="s">
        <v>51</v>
      </c>
      <c r="F20" s="51">
        <v>90</v>
      </c>
      <c r="G20" s="51">
        <v>12.24</v>
      </c>
      <c r="H20" s="51">
        <v>12.96</v>
      </c>
      <c r="I20" s="51">
        <v>2.16</v>
      </c>
      <c r="J20" s="51">
        <v>174.24</v>
      </c>
      <c r="K20" s="52">
        <v>367</v>
      </c>
      <c r="L20" s="51">
        <v>55.12</v>
      </c>
    </row>
    <row r="21" spans="1:12" ht="15">
      <c r="A21" s="25"/>
      <c r="B21" s="16"/>
      <c r="C21" s="11"/>
      <c r="D21" s="7" t="s">
        <v>29</v>
      </c>
      <c r="E21" s="50" t="s">
        <v>52</v>
      </c>
      <c r="F21" s="51">
        <v>180</v>
      </c>
      <c r="G21" s="51">
        <v>6.66</v>
      </c>
      <c r="H21" s="51">
        <v>0.54</v>
      </c>
      <c r="I21" s="51">
        <v>35.5</v>
      </c>
      <c r="J21" s="51">
        <v>228.42</v>
      </c>
      <c r="K21" s="52">
        <v>256</v>
      </c>
      <c r="L21" s="51">
        <v>8.1199999999999992</v>
      </c>
    </row>
    <row r="22" spans="1:12" ht="15">
      <c r="A22" s="25"/>
      <c r="B22" s="16"/>
      <c r="C22" s="11"/>
      <c r="D22" s="7" t="s">
        <v>30</v>
      </c>
      <c r="E22" s="50" t="s">
        <v>53</v>
      </c>
      <c r="F22" s="51">
        <v>200</v>
      </c>
      <c r="G22" s="51">
        <v>0</v>
      </c>
      <c r="H22" s="51">
        <v>0</v>
      </c>
      <c r="I22" s="51">
        <v>24</v>
      </c>
      <c r="J22" s="51">
        <v>95</v>
      </c>
      <c r="K22" s="52">
        <v>504</v>
      </c>
      <c r="L22" s="51">
        <v>10.7</v>
      </c>
    </row>
    <row r="23" spans="1:12" ht="15">
      <c r="A23" s="25"/>
      <c r="B23" s="16"/>
      <c r="C23" s="11"/>
      <c r="D23" s="7" t="s">
        <v>31</v>
      </c>
      <c r="E23" s="50" t="s">
        <v>54</v>
      </c>
      <c r="F23" s="51">
        <v>50</v>
      </c>
      <c r="G23" s="51">
        <v>3.08</v>
      </c>
      <c r="H23" s="51">
        <v>0.44</v>
      </c>
      <c r="I23" s="51">
        <v>19.16</v>
      </c>
      <c r="J23" s="51">
        <v>94.4</v>
      </c>
      <c r="K23" s="52" t="s">
        <v>48</v>
      </c>
      <c r="L23" s="51">
        <v>2.7</v>
      </c>
    </row>
    <row r="24" spans="1:12" ht="15">
      <c r="A24" s="25"/>
      <c r="B24" s="16"/>
      <c r="C24" s="11"/>
      <c r="D24" s="7" t="s">
        <v>32</v>
      </c>
      <c r="E24" s="50" t="s">
        <v>55</v>
      </c>
      <c r="F24" s="51">
        <v>30</v>
      </c>
      <c r="G24" s="51">
        <v>2.4900000000000002</v>
      </c>
      <c r="H24" s="51">
        <v>0.46</v>
      </c>
      <c r="I24" s="51">
        <v>12.5</v>
      </c>
      <c r="J24" s="51">
        <v>65.17</v>
      </c>
      <c r="K24" s="52" t="s">
        <v>48</v>
      </c>
      <c r="L24" s="51">
        <v>1.47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38</v>
      </c>
      <c r="E27" s="9"/>
      <c r="F27" s="21">
        <f>SUM(F18:F26)</f>
        <v>860</v>
      </c>
      <c r="G27" s="21">
        <f t="shared" ref="G27:J27" si="3">SUM(G18:G26)</f>
        <v>33.880000000000003</v>
      </c>
      <c r="H27" s="21">
        <f t="shared" si="3"/>
        <v>26.000000000000004</v>
      </c>
      <c r="I27" s="21">
        <f t="shared" si="3"/>
        <v>109.03999999999999</v>
      </c>
      <c r="J27" s="21">
        <f t="shared" si="3"/>
        <v>860.7299999999999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860</v>
      </c>
      <c r="G47" s="34">
        <f t="shared" ref="G47:J47" si="7">G13+G17+G27+G32+G39+G46</f>
        <v>33.880000000000003</v>
      </c>
      <c r="H47" s="34">
        <f t="shared" si="7"/>
        <v>26.000000000000004</v>
      </c>
      <c r="I47" s="34">
        <f t="shared" si="7"/>
        <v>109.03999999999999</v>
      </c>
      <c r="J47" s="34">
        <f t="shared" si="7"/>
        <v>860.7299999999999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21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38</v>
      </c>
      <c r="E55" s="9"/>
      <c r="F55" s="21">
        <f>SUM(F48:F54)</f>
        <v>0</v>
      </c>
      <c r="G55" s="21">
        <f t="shared" ref="G55:J55" si="8">SUM(G48:G54)</f>
        <v>0</v>
      </c>
      <c r="H55" s="21">
        <f t="shared" si="8"/>
        <v>0</v>
      </c>
      <c r="I55" s="21">
        <f t="shared" si="8"/>
        <v>0</v>
      </c>
      <c r="J55" s="21">
        <f t="shared" si="8"/>
        <v>0</v>
      </c>
      <c r="K55" s="27"/>
      <c r="L55" s="21">
        <f t="shared" ref="L55:L97" si="9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:J59" si="10">SUM(G56:G58)</f>
        <v>0</v>
      </c>
      <c r="H59" s="21">
        <f t="shared" si="10"/>
        <v>0</v>
      </c>
      <c r="I59" s="21">
        <f t="shared" si="10"/>
        <v>0</v>
      </c>
      <c r="J59" s="21">
        <f t="shared" si="10"/>
        <v>0</v>
      </c>
      <c r="K59" s="27"/>
      <c r="L59" s="21">
        <f t="shared" ref="L59" ca="1" si="11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58</v>
      </c>
      <c r="F60" s="51">
        <v>60</v>
      </c>
      <c r="G60" s="51">
        <v>0.42</v>
      </c>
      <c r="H60" s="51">
        <v>0.06</v>
      </c>
      <c r="I60" s="51">
        <v>1.1399999999999999</v>
      </c>
      <c r="J60" s="51">
        <v>6.6</v>
      </c>
      <c r="K60" s="52">
        <v>148</v>
      </c>
      <c r="L60" s="51">
        <v>6.73</v>
      </c>
    </row>
    <row r="61" spans="1:12" ht="15">
      <c r="A61" s="15"/>
      <c r="B61" s="16"/>
      <c r="C61" s="11"/>
      <c r="D61" s="7" t="s">
        <v>27</v>
      </c>
      <c r="E61" s="50" t="s">
        <v>59</v>
      </c>
      <c r="F61" s="51">
        <v>250</v>
      </c>
      <c r="G61" s="51">
        <v>1.93</v>
      </c>
      <c r="H61" s="51">
        <v>5.43</v>
      </c>
      <c r="I61" s="51">
        <v>7.32</v>
      </c>
      <c r="J61" s="51">
        <v>85.93</v>
      </c>
      <c r="K61" s="52">
        <v>95</v>
      </c>
      <c r="L61" s="51">
        <v>8.19</v>
      </c>
    </row>
    <row r="62" spans="1:12" ht="15">
      <c r="A62" s="15"/>
      <c r="B62" s="16"/>
      <c r="C62" s="11"/>
      <c r="D62" s="7" t="s">
        <v>28</v>
      </c>
      <c r="E62" s="50" t="s">
        <v>60</v>
      </c>
      <c r="F62" s="51">
        <v>200</v>
      </c>
      <c r="G62" s="51">
        <v>18.8</v>
      </c>
      <c r="H62" s="51">
        <v>14.3</v>
      </c>
      <c r="I62" s="51">
        <v>25.8</v>
      </c>
      <c r="J62" s="51">
        <v>307</v>
      </c>
      <c r="K62" s="52">
        <v>328</v>
      </c>
      <c r="L62" s="51">
        <v>39.49</v>
      </c>
    </row>
    <row r="63" spans="1:12" ht="15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30</v>
      </c>
      <c r="E64" s="50" t="s">
        <v>61</v>
      </c>
      <c r="F64" s="51">
        <v>200</v>
      </c>
      <c r="G64" s="51">
        <v>0.33</v>
      </c>
      <c r="H64" s="51">
        <v>0</v>
      </c>
      <c r="I64" s="51">
        <v>22.66</v>
      </c>
      <c r="J64" s="51">
        <v>91.98</v>
      </c>
      <c r="K64" s="52">
        <v>253</v>
      </c>
      <c r="L64" s="51">
        <v>6.68</v>
      </c>
    </row>
    <row r="65" spans="1:12" ht="15">
      <c r="A65" s="15"/>
      <c r="B65" s="16"/>
      <c r="C65" s="11"/>
      <c r="D65" s="7" t="s">
        <v>31</v>
      </c>
      <c r="E65" s="50" t="s">
        <v>54</v>
      </c>
      <c r="F65" s="51">
        <v>50</v>
      </c>
      <c r="G65" s="51">
        <v>3.08</v>
      </c>
      <c r="H65" s="51">
        <v>0.44</v>
      </c>
      <c r="I65" s="51">
        <v>19.16</v>
      </c>
      <c r="J65" s="51">
        <v>94.4</v>
      </c>
      <c r="K65" s="52" t="s">
        <v>48</v>
      </c>
      <c r="L65" s="51">
        <v>2.7</v>
      </c>
    </row>
    <row r="66" spans="1:12" ht="15">
      <c r="A66" s="15"/>
      <c r="B66" s="16"/>
      <c r="C66" s="11"/>
      <c r="D66" s="7" t="s">
        <v>32</v>
      </c>
      <c r="E66" s="50" t="s">
        <v>55</v>
      </c>
      <c r="F66" s="51">
        <v>30</v>
      </c>
      <c r="G66" s="51">
        <v>2.4900000000000002</v>
      </c>
      <c r="H66" s="51">
        <v>0.46</v>
      </c>
      <c r="I66" s="51">
        <v>12.5</v>
      </c>
      <c r="J66" s="51">
        <v>65.17</v>
      </c>
      <c r="K66" s="52" t="s">
        <v>48</v>
      </c>
      <c r="L66" s="51">
        <v>1.47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38</v>
      </c>
      <c r="E69" s="9"/>
      <c r="F69" s="21">
        <f>SUM(F60:F68)</f>
        <v>790</v>
      </c>
      <c r="G69" s="21">
        <f t="shared" ref="G69:J69" si="12">SUM(G60:G68)</f>
        <v>27.050000000000004</v>
      </c>
      <c r="H69" s="21">
        <f t="shared" si="12"/>
        <v>20.69</v>
      </c>
      <c r="I69" s="21">
        <f t="shared" si="12"/>
        <v>88.58</v>
      </c>
      <c r="J69" s="21">
        <f t="shared" si="12"/>
        <v>651.07999999999993</v>
      </c>
      <c r="K69" s="27"/>
      <c r="L69" s="21">
        <f t="shared" ref="L69" ca="1" si="13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:J74" si="14">SUM(G70:G73)</f>
        <v>0</v>
      </c>
      <c r="H74" s="21">
        <f t="shared" si="14"/>
        <v>0</v>
      </c>
      <c r="I74" s="21">
        <f t="shared" si="14"/>
        <v>0</v>
      </c>
      <c r="J74" s="21">
        <f t="shared" si="14"/>
        <v>0</v>
      </c>
      <c r="K74" s="27"/>
      <c r="L74" s="21">
        <f t="shared" ref="L74" ca="1" si="15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:J81" si="16">SUM(G75:G80)</f>
        <v>0</v>
      </c>
      <c r="H81" s="21">
        <f t="shared" si="16"/>
        <v>0</v>
      </c>
      <c r="I81" s="21">
        <f t="shared" si="16"/>
        <v>0</v>
      </c>
      <c r="J81" s="21">
        <f t="shared" si="16"/>
        <v>0</v>
      </c>
      <c r="K81" s="27"/>
      <c r="L81" s="21">
        <f t="shared" ref="L81" ca="1" si="17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:J88" si="18">SUM(G82:G87)</f>
        <v>0</v>
      </c>
      <c r="H88" s="21">
        <f t="shared" si="18"/>
        <v>0</v>
      </c>
      <c r="I88" s="21">
        <f t="shared" si="18"/>
        <v>0</v>
      </c>
      <c r="J88" s="21">
        <f t="shared" si="18"/>
        <v>0</v>
      </c>
      <c r="K88" s="27"/>
      <c r="L88" s="21">
        <f t="shared" ref="L88" ca="1" si="19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790</v>
      </c>
      <c r="G89" s="34">
        <f t="shared" ref="G89:J89" si="20">G55+G59+G69+G74+G81+G88</f>
        <v>27.050000000000004</v>
      </c>
      <c r="H89" s="34">
        <f t="shared" si="20"/>
        <v>20.69</v>
      </c>
      <c r="I89" s="34">
        <f t="shared" si="20"/>
        <v>88.58</v>
      </c>
      <c r="J89" s="34">
        <f t="shared" si="20"/>
        <v>651.07999999999993</v>
      </c>
      <c r="K89" s="35"/>
      <c r="L89" s="34">
        <f t="shared" ref="L89" ca="1" si="21">L55+L59+L69+L74+L81+L88</f>
        <v>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21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:J97" si="22">SUM(G90:G96)</f>
        <v>0</v>
      </c>
      <c r="H97" s="21">
        <f t="shared" si="22"/>
        <v>0</v>
      </c>
      <c r="I97" s="21">
        <f t="shared" si="22"/>
        <v>0</v>
      </c>
      <c r="J97" s="21">
        <f t="shared" si="22"/>
        <v>0</v>
      </c>
      <c r="K97" s="27"/>
      <c r="L97" s="21">
        <f t="shared" si="9"/>
        <v>0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:J101" si="23">SUM(G98:G100)</f>
        <v>0</v>
      </c>
      <c r="H101" s="21">
        <f t="shared" si="23"/>
        <v>0</v>
      </c>
      <c r="I101" s="21">
        <f t="shared" si="23"/>
        <v>0</v>
      </c>
      <c r="J101" s="21">
        <f t="shared" si="23"/>
        <v>0</v>
      </c>
      <c r="K101" s="27"/>
      <c r="L101" s="21">
        <f t="shared" ref="L101" ca="1" si="24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49</v>
      </c>
      <c r="F102" s="51">
        <v>60</v>
      </c>
      <c r="G102" s="51">
        <v>0.42</v>
      </c>
      <c r="H102" s="51">
        <v>0.06</v>
      </c>
      <c r="I102" s="51">
        <v>1.1399999999999999</v>
      </c>
      <c r="J102" s="51">
        <v>6.6</v>
      </c>
      <c r="K102" s="52">
        <v>148</v>
      </c>
      <c r="L102" s="51">
        <v>7.96</v>
      </c>
    </row>
    <row r="103" spans="1:12" ht="15">
      <c r="A103" s="25"/>
      <c r="B103" s="16"/>
      <c r="C103" s="11"/>
      <c r="D103" s="7" t="s">
        <v>27</v>
      </c>
      <c r="E103" s="50" t="s">
        <v>64</v>
      </c>
      <c r="F103" s="51">
        <v>250</v>
      </c>
      <c r="G103" s="51">
        <v>2.7</v>
      </c>
      <c r="H103" s="51">
        <v>2.6</v>
      </c>
      <c r="I103" s="51">
        <v>16.8</v>
      </c>
      <c r="J103" s="51">
        <v>100.75</v>
      </c>
      <c r="K103" s="52">
        <v>130</v>
      </c>
      <c r="L103" s="51">
        <v>4.7300000000000004</v>
      </c>
    </row>
    <row r="104" spans="1:12" ht="15">
      <c r="A104" s="25"/>
      <c r="B104" s="16"/>
      <c r="C104" s="11"/>
      <c r="D104" s="7" t="s">
        <v>28</v>
      </c>
      <c r="E104" s="50" t="s">
        <v>65</v>
      </c>
      <c r="F104" s="51">
        <v>90</v>
      </c>
      <c r="G104" s="51">
        <v>13.9</v>
      </c>
      <c r="H104" s="51">
        <v>8.6</v>
      </c>
      <c r="I104" s="51">
        <v>7.97</v>
      </c>
      <c r="J104" s="51">
        <v>164.7</v>
      </c>
      <c r="K104" s="52">
        <v>372</v>
      </c>
      <c r="L104" s="51">
        <v>31.62</v>
      </c>
    </row>
    <row r="105" spans="1:12" ht="15">
      <c r="A105" s="25"/>
      <c r="B105" s="16"/>
      <c r="C105" s="11"/>
      <c r="D105" s="7" t="s">
        <v>29</v>
      </c>
      <c r="E105" s="50" t="s">
        <v>66</v>
      </c>
      <c r="F105" s="51">
        <v>180</v>
      </c>
      <c r="G105" s="51">
        <v>10.53</v>
      </c>
      <c r="H105" s="51">
        <v>7.92</v>
      </c>
      <c r="I105" s="51">
        <v>46.62</v>
      </c>
      <c r="J105" s="51">
        <v>299.88</v>
      </c>
      <c r="K105" s="52">
        <v>202</v>
      </c>
      <c r="L105" s="51">
        <v>9.39</v>
      </c>
    </row>
    <row r="106" spans="1:12" ht="15">
      <c r="A106" s="25"/>
      <c r="B106" s="16"/>
      <c r="C106" s="11"/>
      <c r="D106" s="7" t="s">
        <v>30</v>
      </c>
      <c r="E106" s="50" t="s">
        <v>67</v>
      </c>
      <c r="F106" s="51">
        <v>200</v>
      </c>
      <c r="G106" s="51">
        <v>0.7</v>
      </c>
      <c r="H106" s="51">
        <v>0.3</v>
      </c>
      <c r="I106" s="51">
        <v>18.3</v>
      </c>
      <c r="J106" s="51">
        <v>78</v>
      </c>
      <c r="K106" s="52">
        <v>261</v>
      </c>
      <c r="L106" s="51">
        <v>5.88</v>
      </c>
    </row>
    <row r="107" spans="1:12" ht="15">
      <c r="A107" s="25"/>
      <c r="B107" s="16"/>
      <c r="C107" s="11"/>
      <c r="D107" s="7" t="s">
        <v>31</v>
      </c>
      <c r="E107" s="50" t="s">
        <v>54</v>
      </c>
      <c r="F107" s="51">
        <v>50</v>
      </c>
      <c r="G107" s="51">
        <v>3.08</v>
      </c>
      <c r="H107" s="51">
        <v>0.44</v>
      </c>
      <c r="I107" s="51">
        <v>19.16</v>
      </c>
      <c r="J107" s="51">
        <v>94.4</v>
      </c>
      <c r="K107" s="52" t="s">
        <v>48</v>
      </c>
      <c r="L107" s="51">
        <v>2.7</v>
      </c>
    </row>
    <row r="108" spans="1:12" ht="15">
      <c r="A108" s="25"/>
      <c r="B108" s="16"/>
      <c r="C108" s="11"/>
      <c r="D108" s="7" t="s">
        <v>32</v>
      </c>
      <c r="E108" s="50" t="s">
        <v>55</v>
      </c>
      <c r="F108" s="51">
        <v>30</v>
      </c>
      <c r="G108" s="51">
        <v>2.4900000000000002</v>
      </c>
      <c r="H108" s="51">
        <v>0.46</v>
      </c>
      <c r="I108" s="51">
        <v>12.5</v>
      </c>
      <c r="J108" s="51">
        <v>65.17</v>
      </c>
      <c r="K108" s="52" t="s">
        <v>48</v>
      </c>
      <c r="L108" s="51">
        <v>1.47</v>
      </c>
    </row>
    <row r="109" spans="1:12" ht="15">
      <c r="A109" s="25"/>
      <c r="B109" s="16"/>
      <c r="C109" s="11"/>
      <c r="D109" s="6"/>
      <c r="E109" s="50" t="s">
        <v>68</v>
      </c>
      <c r="F109" s="51">
        <v>30</v>
      </c>
      <c r="G109" s="51">
        <v>0.33</v>
      </c>
      <c r="H109" s="51">
        <v>0.98</v>
      </c>
      <c r="I109" s="51">
        <v>1.37</v>
      </c>
      <c r="J109" s="51">
        <v>15.69</v>
      </c>
      <c r="K109" s="52">
        <v>419</v>
      </c>
      <c r="L109" s="51">
        <v>1.17</v>
      </c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890</v>
      </c>
      <c r="G111" s="21">
        <f t="shared" ref="G111:J111" si="25">SUM(G102:G110)</f>
        <v>34.15</v>
      </c>
      <c r="H111" s="21">
        <f t="shared" si="25"/>
        <v>21.360000000000003</v>
      </c>
      <c r="I111" s="21">
        <f t="shared" si="25"/>
        <v>123.86</v>
      </c>
      <c r="J111" s="21">
        <f t="shared" si="25"/>
        <v>825.18999999999994</v>
      </c>
      <c r="K111" s="27"/>
      <c r="L111" s="21">
        <f t="shared" ref="L111" ca="1" si="2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:J116" si="27">SUM(G112:G115)</f>
        <v>0</v>
      </c>
      <c r="H116" s="21">
        <f t="shared" si="27"/>
        <v>0</v>
      </c>
      <c r="I116" s="21">
        <f t="shared" si="27"/>
        <v>0</v>
      </c>
      <c r="J116" s="21">
        <f t="shared" si="27"/>
        <v>0</v>
      </c>
      <c r="K116" s="27"/>
      <c r="L116" s="21">
        <f t="shared" ref="L116" ca="1" si="28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:J123" si="29">SUM(G117:G122)</f>
        <v>0</v>
      </c>
      <c r="H123" s="21">
        <f t="shared" si="29"/>
        <v>0</v>
      </c>
      <c r="I123" s="21">
        <f t="shared" si="29"/>
        <v>0</v>
      </c>
      <c r="J123" s="21">
        <f t="shared" si="29"/>
        <v>0</v>
      </c>
      <c r="K123" s="27"/>
      <c r="L123" s="21">
        <f t="shared" ref="L123" ca="1" si="30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:J130" si="31">SUM(G124:G129)</f>
        <v>0</v>
      </c>
      <c r="H130" s="21">
        <f t="shared" si="31"/>
        <v>0</v>
      </c>
      <c r="I130" s="21">
        <f t="shared" si="31"/>
        <v>0</v>
      </c>
      <c r="J130" s="21">
        <f t="shared" si="31"/>
        <v>0</v>
      </c>
      <c r="K130" s="27"/>
      <c r="L130" s="21">
        <f t="shared" ref="L130" ca="1" si="32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890</v>
      </c>
      <c r="G131" s="34">
        <f t="shared" ref="G131:J131" si="33">G97+G101+G111+G116+G123+G130</f>
        <v>34.15</v>
      </c>
      <c r="H131" s="34">
        <f t="shared" si="33"/>
        <v>21.360000000000003</v>
      </c>
      <c r="I131" s="34">
        <f t="shared" si="33"/>
        <v>123.86</v>
      </c>
      <c r="J131" s="34">
        <f t="shared" si="33"/>
        <v>825.18999999999994</v>
      </c>
      <c r="K131" s="35"/>
      <c r="L131" s="34">
        <f t="shared" ref="L131" ca="1" si="34">L97+L101+L111+L116+L123+L130</f>
        <v>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21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 t="shared" ref="G139:J139" si="35">SUM(G132:G138)</f>
        <v>0</v>
      </c>
      <c r="H139" s="21">
        <f t="shared" si="35"/>
        <v>0</v>
      </c>
      <c r="I139" s="21">
        <f t="shared" si="35"/>
        <v>0</v>
      </c>
      <c r="J139" s="21">
        <f t="shared" si="35"/>
        <v>0</v>
      </c>
      <c r="K139" s="27"/>
      <c r="L139" s="21">
        <f t="shared" ref="L139:L181" si="36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:J143" si="37">SUM(G140:G142)</f>
        <v>0</v>
      </c>
      <c r="H143" s="21">
        <f t="shared" si="37"/>
        <v>0</v>
      </c>
      <c r="I143" s="21">
        <f t="shared" si="37"/>
        <v>0</v>
      </c>
      <c r="J143" s="21">
        <f t="shared" si="37"/>
        <v>0</v>
      </c>
      <c r="K143" s="27"/>
      <c r="L143" s="21">
        <f t="shared" ref="L143" ca="1" si="38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71</v>
      </c>
      <c r="F144" s="51">
        <v>60</v>
      </c>
      <c r="G144" s="51">
        <v>1.8</v>
      </c>
      <c r="H144" s="51">
        <v>2.2799999999999998</v>
      </c>
      <c r="I144" s="51">
        <v>3.18</v>
      </c>
      <c r="J144" s="51">
        <v>40.200000000000003</v>
      </c>
      <c r="K144" s="52">
        <v>157</v>
      </c>
      <c r="L144" s="51">
        <v>12.58</v>
      </c>
    </row>
    <row r="145" spans="1:12" ht="15">
      <c r="A145" s="25"/>
      <c r="B145" s="16"/>
      <c r="C145" s="11"/>
      <c r="D145" s="7" t="s">
        <v>27</v>
      </c>
      <c r="E145" s="50" t="s">
        <v>72</v>
      </c>
      <c r="F145" s="51">
        <v>250</v>
      </c>
      <c r="G145" s="51">
        <v>6.6</v>
      </c>
      <c r="H145" s="51">
        <v>2.2000000000000002</v>
      </c>
      <c r="I145" s="51">
        <v>18.100000000000001</v>
      </c>
      <c r="J145" s="51">
        <v>118</v>
      </c>
      <c r="K145" s="52" t="s">
        <v>73</v>
      </c>
      <c r="L145" s="51">
        <v>12.17</v>
      </c>
    </row>
    <row r="146" spans="1:12" ht="15">
      <c r="A146" s="25"/>
      <c r="B146" s="16"/>
      <c r="C146" s="11"/>
      <c r="D146" s="7" t="s">
        <v>28</v>
      </c>
      <c r="E146" s="50" t="s">
        <v>74</v>
      </c>
      <c r="F146" s="51">
        <v>120</v>
      </c>
      <c r="G146" s="51">
        <v>13.5</v>
      </c>
      <c r="H146" s="51">
        <v>11.7</v>
      </c>
      <c r="I146" s="51">
        <v>3.6</v>
      </c>
      <c r="J146" s="51">
        <v>106.2</v>
      </c>
      <c r="K146" s="52">
        <v>341</v>
      </c>
      <c r="L146" s="51">
        <v>41.91</v>
      </c>
    </row>
    <row r="147" spans="1:12" ht="15">
      <c r="A147" s="25"/>
      <c r="B147" s="16"/>
      <c r="C147" s="11"/>
      <c r="D147" s="7" t="s">
        <v>29</v>
      </c>
      <c r="E147" s="50" t="s">
        <v>75</v>
      </c>
      <c r="F147" s="51">
        <v>180</v>
      </c>
      <c r="G147" s="51">
        <v>3.78</v>
      </c>
      <c r="H147" s="51">
        <v>7.2</v>
      </c>
      <c r="I147" s="51">
        <v>10.98</v>
      </c>
      <c r="J147" s="51">
        <v>122.4</v>
      </c>
      <c r="K147" s="52">
        <v>377</v>
      </c>
      <c r="L147" s="51">
        <v>11.63</v>
      </c>
    </row>
    <row r="148" spans="1:12" ht="15">
      <c r="A148" s="25"/>
      <c r="B148" s="16"/>
      <c r="C148" s="11"/>
      <c r="D148" s="7" t="s">
        <v>30</v>
      </c>
      <c r="E148" s="50" t="s">
        <v>53</v>
      </c>
      <c r="F148" s="51">
        <v>200</v>
      </c>
      <c r="G148" s="51">
        <v>0</v>
      </c>
      <c r="H148" s="51">
        <v>0</v>
      </c>
      <c r="I148" s="51">
        <v>24</v>
      </c>
      <c r="J148" s="51">
        <v>95</v>
      </c>
      <c r="K148" s="52">
        <v>504</v>
      </c>
      <c r="L148" s="51">
        <v>10.7</v>
      </c>
    </row>
    <row r="149" spans="1:12" ht="15">
      <c r="A149" s="25"/>
      <c r="B149" s="16"/>
      <c r="C149" s="11"/>
      <c r="D149" s="7" t="s">
        <v>31</v>
      </c>
      <c r="E149" s="50" t="s">
        <v>54</v>
      </c>
      <c r="F149" s="51">
        <v>50</v>
      </c>
      <c r="G149" s="51">
        <v>3.08</v>
      </c>
      <c r="H149" s="51">
        <v>0.44</v>
      </c>
      <c r="I149" s="51">
        <v>19.16</v>
      </c>
      <c r="J149" s="51">
        <v>94.4</v>
      </c>
      <c r="K149" s="52" t="s">
        <v>48</v>
      </c>
      <c r="L149" s="51">
        <v>2.7</v>
      </c>
    </row>
    <row r="150" spans="1:12" ht="15">
      <c r="A150" s="25"/>
      <c r="B150" s="16"/>
      <c r="C150" s="11"/>
      <c r="D150" s="7" t="s">
        <v>32</v>
      </c>
      <c r="E150" s="50" t="s">
        <v>55</v>
      </c>
      <c r="F150" s="51">
        <v>30</v>
      </c>
      <c r="G150" s="51">
        <v>2.4900000000000002</v>
      </c>
      <c r="H150" s="51">
        <v>0.46</v>
      </c>
      <c r="I150" s="51">
        <v>12.5</v>
      </c>
      <c r="J150" s="51">
        <v>65.17</v>
      </c>
      <c r="K150" s="52" t="s">
        <v>48</v>
      </c>
      <c r="L150" s="51">
        <v>1.47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890</v>
      </c>
      <c r="G153" s="21">
        <f t="shared" ref="G153:J153" si="39">SUM(G144:G152)</f>
        <v>31.25</v>
      </c>
      <c r="H153" s="21">
        <f t="shared" si="39"/>
        <v>24.28</v>
      </c>
      <c r="I153" s="21">
        <f t="shared" si="39"/>
        <v>91.52</v>
      </c>
      <c r="J153" s="21">
        <f t="shared" si="39"/>
        <v>641.36999999999989</v>
      </c>
      <c r="K153" s="27"/>
      <c r="L153" s="21">
        <f t="shared" ref="L153" ca="1" si="40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:J158" si="41">SUM(G154:G157)</f>
        <v>0</v>
      </c>
      <c r="H158" s="21">
        <f t="shared" si="41"/>
        <v>0</v>
      </c>
      <c r="I158" s="21">
        <f t="shared" si="41"/>
        <v>0</v>
      </c>
      <c r="J158" s="21">
        <f t="shared" si="41"/>
        <v>0</v>
      </c>
      <c r="K158" s="27"/>
      <c r="L158" s="21">
        <f t="shared" ref="L158" ca="1" si="42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:J165" si="43">SUM(G159:G164)</f>
        <v>0</v>
      </c>
      <c r="H165" s="21">
        <f t="shared" si="43"/>
        <v>0</v>
      </c>
      <c r="I165" s="21">
        <f t="shared" si="43"/>
        <v>0</v>
      </c>
      <c r="J165" s="21">
        <f t="shared" si="43"/>
        <v>0</v>
      </c>
      <c r="K165" s="27"/>
      <c r="L165" s="21">
        <f t="shared" ref="L165" ca="1" si="44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:J172" si="45">SUM(G166:G171)</f>
        <v>0</v>
      </c>
      <c r="H172" s="21">
        <f t="shared" si="45"/>
        <v>0</v>
      </c>
      <c r="I172" s="21">
        <f t="shared" si="45"/>
        <v>0</v>
      </c>
      <c r="J172" s="21">
        <f t="shared" si="45"/>
        <v>0</v>
      </c>
      <c r="K172" s="27"/>
      <c r="L172" s="21">
        <f t="shared" ref="L172" ca="1" si="46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890</v>
      </c>
      <c r="G173" s="34">
        <f t="shared" ref="G173:J173" si="47">G139+G143+G153+G158+G165+G172</f>
        <v>31.25</v>
      </c>
      <c r="H173" s="34">
        <f t="shared" si="47"/>
        <v>24.28</v>
      </c>
      <c r="I173" s="34">
        <f t="shared" si="47"/>
        <v>91.52</v>
      </c>
      <c r="J173" s="34">
        <f t="shared" si="47"/>
        <v>641.36999999999989</v>
      </c>
      <c r="K173" s="35"/>
      <c r="L173" s="34">
        <f t="shared" ref="L173" ca="1" si="48">L139+L143+L153+L158+L165+L172</f>
        <v>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21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0</v>
      </c>
      <c r="G181" s="21">
        <f t="shared" ref="G181:J181" si="49">SUM(G174:G180)</f>
        <v>0</v>
      </c>
      <c r="H181" s="21">
        <f t="shared" si="49"/>
        <v>0</v>
      </c>
      <c r="I181" s="21">
        <f t="shared" si="49"/>
        <v>0</v>
      </c>
      <c r="J181" s="21">
        <f t="shared" si="49"/>
        <v>0</v>
      </c>
      <c r="K181" s="27"/>
      <c r="L181" s="21">
        <f t="shared" si="36"/>
        <v>0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:J185" si="50">SUM(G182:G184)</f>
        <v>0</v>
      </c>
      <c r="H185" s="21">
        <f t="shared" si="50"/>
        <v>0</v>
      </c>
      <c r="I185" s="21">
        <f t="shared" si="50"/>
        <v>0</v>
      </c>
      <c r="J185" s="21">
        <f t="shared" si="50"/>
        <v>0</v>
      </c>
      <c r="K185" s="27"/>
      <c r="L185" s="21">
        <f t="shared" ref="L185" ca="1" si="5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49</v>
      </c>
      <c r="F186" s="51">
        <v>60</v>
      </c>
      <c r="G186" s="51">
        <v>0.42</v>
      </c>
      <c r="H186" s="51">
        <v>0.06</v>
      </c>
      <c r="I186" s="51">
        <v>1.1399999999999999</v>
      </c>
      <c r="J186" s="51">
        <v>6.6</v>
      </c>
      <c r="K186" s="52">
        <v>148</v>
      </c>
      <c r="L186" s="51">
        <v>7.96</v>
      </c>
    </row>
    <row r="187" spans="1:12" ht="15">
      <c r="A187" s="25"/>
      <c r="B187" s="16"/>
      <c r="C187" s="11"/>
      <c r="D187" s="7" t="s">
        <v>27</v>
      </c>
      <c r="E187" s="50" t="s">
        <v>78</v>
      </c>
      <c r="F187" s="51">
        <v>250</v>
      </c>
      <c r="G187" s="51">
        <v>2.23</v>
      </c>
      <c r="H187" s="51">
        <v>2.73</v>
      </c>
      <c r="I187" s="51">
        <v>13.43</v>
      </c>
      <c r="J187" s="51">
        <v>87.25</v>
      </c>
      <c r="K187" s="52">
        <v>115</v>
      </c>
      <c r="L187" s="51">
        <v>5.36</v>
      </c>
    </row>
    <row r="188" spans="1:12" ht="15">
      <c r="A188" s="25"/>
      <c r="B188" s="16"/>
      <c r="C188" s="11"/>
      <c r="D188" s="7" t="s">
        <v>28</v>
      </c>
      <c r="E188" s="50" t="s">
        <v>79</v>
      </c>
      <c r="F188" s="51">
        <v>120</v>
      </c>
      <c r="G188" s="51">
        <v>13.5</v>
      </c>
      <c r="H188" s="51">
        <v>10.78</v>
      </c>
      <c r="I188" s="51">
        <v>12.93</v>
      </c>
      <c r="J188" s="51">
        <v>204.03</v>
      </c>
      <c r="K188" s="52">
        <v>347</v>
      </c>
      <c r="L188" s="51">
        <v>39.67</v>
      </c>
    </row>
    <row r="189" spans="1:12" ht="15">
      <c r="A189" s="25"/>
      <c r="B189" s="16"/>
      <c r="C189" s="11"/>
      <c r="D189" s="7" t="s">
        <v>29</v>
      </c>
      <c r="E189" s="50" t="s">
        <v>52</v>
      </c>
      <c r="F189" s="51">
        <v>180</v>
      </c>
      <c r="G189" s="51">
        <v>6.66</v>
      </c>
      <c r="H189" s="51">
        <v>0.54</v>
      </c>
      <c r="I189" s="51">
        <v>35.5</v>
      </c>
      <c r="J189" s="51">
        <v>228.42</v>
      </c>
      <c r="K189" s="52">
        <v>256</v>
      </c>
      <c r="L189" s="51">
        <v>8.1199999999999992</v>
      </c>
    </row>
    <row r="190" spans="1:12" ht="15">
      <c r="A190" s="25"/>
      <c r="B190" s="16"/>
      <c r="C190" s="11"/>
      <c r="D190" s="7" t="s">
        <v>30</v>
      </c>
      <c r="E190" s="50" t="s">
        <v>61</v>
      </c>
      <c r="F190" s="51">
        <v>200</v>
      </c>
      <c r="G190" s="51">
        <v>0.33</v>
      </c>
      <c r="H190" s="51">
        <v>0</v>
      </c>
      <c r="I190" s="51">
        <v>22.66</v>
      </c>
      <c r="J190" s="51">
        <v>91.98</v>
      </c>
      <c r="K190" s="52">
        <v>253</v>
      </c>
      <c r="L190" s="51">
        <v>6.68</v>
      </c>
    </row>
    <row r="191" spans="1:12" ht="15">
      <c r="A191" s="25"/>
      <c r="B191" s="16"/>
      <c r="C191" s="11"/>
      <c r="D191" s="7" t="s">
        <v>31</v>
      </c>
      <c r="E191" s="50" t="s">
        <v>54</v>
      </c>
      <c r="F191" s="51">
        <v>50</v>
      </c>
      <c r="G191" s="51">
        <v>3.08</v>
      </c>
      <c r="H191" s="51">
        <v>0.44</v>
      </c>
      <c r="I191" s="51">
        <v>19.16</v>
      </c>
      <c r="J191" s="51">
        <v>94.4</v>
      </c>
      <c r="K191" s="52" t="s">
        <v>48</v>
      </c>
      <c r="L191" s="51">
        <v>2.7</v>
      </c>
    </row>
    <row r="192" spans="1:12" ht="15">
      <c r="A192" s="25"/>
      <c r="B192" s="16"/>
      <c r="C192" s="11"/>
      <c r="D192" s="7" t="s">
        <v>32</v>
      </c>
      <c r="E192" s="50" t="s">
        <v>55</v>
      </c>
      <c r="F192" s="51">
        <v>30</v>
      </c>
      <c r="G192" s="51">
        <v>2.4900000000000002</v>
      </c>
      <c r="H192" s="51">
        <v>0.46</v>
      </c>
      <c r="I192" s="51">
        <v>12.5</v>
      </c>
      <c r="J192" s="51">
        <v>65.17</v>
      </c>
      <c r="K192" s="52" t="s">
        <v>48</v>
      </c>
      <c r="L192" s="51">
        <v>1.47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890</v>
      </c>
      <c r="G195" s="21">
        <f t="shared" ref="G195:J195" si="52">SUM(G186:G194)</f>
        <v>28.71</v>
      </c>
      <c r="H195" s="21">
        <f t="shared" si="52"/>
        <v>15.01</v>
      </c>
      <c r="I195" s="21">
        <f t="shared" si="52"/>
        <v>117.32</v>
      </c>
      <c r="J195" s="21">
        <f t="shared" si="52"/>
        <v>777.84999999999991</v>
      </c>
      <c r="K195" s="27"/>
      <c r="L195" s="21">
        <f t="shared" ref="L195" ca="1" si="53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:J200" si="54">SUM(G196:G199)</f>
        <v>0</v>
      </c>
      <c r="H200" s="21">
        <f t="shared" si="54"/>
        <v>0</v>
      </c>
      <c r="I200" s="21">
        <f t="shared" si="54"/>
        <v>0</v>
      </c>
      <c r="J200" s="21">
        <f t="shared" si="54"/>
        <v>0</v>
      </c>
      <c r="K200" s="27"/>
      <c r="L200" s="21">
        <f t="shared" ref="L200" ca="1" si="55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:J207" si="56">SUM(G201:G206)</f>
        <v>0</v>
      </c>
      <c r="H207" s="21">
        <f t="shared" si="56"/>
        <v>0</v>
      </c>
      <c r="I207" s="21">
        <f t="shared" si="56"/>
        <v>0</v>
      </c>
      <c r="J207" s="21">
        <f t="shared" si="56"/>
        <v>0</v>
      </c>
      <c r="K207" s="27"/>
      <c r="L207" s="21">
        <f t="shared" ref="L207" ca="1" si="57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:J214" si="58">SUM(G208:G213)</f>
        <v>0</v>
      </c>
      <c r="H214" s="21">
        <f t="shared" si="58"/>
        <v>0</v>
      </c>
      <c r="I214" s="21">
        <f t="shared" si="58"/>
        <v>0</v>
      </c>
      <c r="J214" s="21">
        <f t="shared" si="58"/>
        <v>0</v>
      </c>
      <c r="K214" s="27"/>
      <c r="L214" s="21">
        <f t="shared" ref="L214" ca="1" si="59">SUM(L208:L216)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890</v>
      </c>
      <c r="G215" s="34">
        <f t="shared" ref="G215:J215" si="60">G181+G185+G195+G200+G207+G214</f>
        <v>28.71</v>
      </c>
      <c r="H215" s="34">
        <f t="shared" si="60"/>
        <v>15.01</v>
      </c>
      <c r="I215" s="34">
        <f t="shared" si="60"/>
        <v>117.32</v>
      </c>
      <c r="J215" s="34">
        <f t="shared" si="60"/>
        <v>777.84999999999991</v>
      </c>
      <c r="K215" s="35"/>
      <c r="L215" s="34">
        <f t="shared" ref="L215" ca="1" si="61">L181+L185+L195+L200+L207+L214</f>
        <v>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:J223" si="62">SUM(G216:G222)</f>
        <v>0</v>
      </c>
      <c r="H223" s="21">
        <f t="shared" si="62"/>
        <v>0</v>
      </c>
      <c r="I223" s="21">
        <f t="shared" si="62"/>
        <v>0</v>
      </c>
      <c r="J223" s="21">
        <f t="shared" si="62"/>
        <v>0</v>
      </c>
      <c r="K223" s="27"/>
      <c r="L223" s="21">
        <f t="shared" ref="L223:L265" si="63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:J227" si="64">SUM(G224:G226)</f>
        <v>0</v>
      </c>
      <c r="H227" s="21">
        <f t="shared" si="64"/>
        <v>0</v>
      </c>
      <c r="I227" s="21">
        <f t="shared" si="64"/>
        <v>0</v>
      </c>
      <c r="J227" s="21">
        <f t="shared" si="64"/>
        <v>0</v>
      </c>
      <c r="K227" s="27"/>
      <c r="L227" s="21">
        <f t="shared" ref="L227" ca="1" si="6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58</v>
      </c>
      <c r="F228" s="51">
        <v>60</v>
      </c>
      <c r="G228" s="51">
        <v>0.42</v>
      </c>
      <c r="H228" s="51">
        <v>0.06</v>
      </c>
      <c r="I228" s="51">
        <v>1.1399999999999999</v>
      </c>
      <c r="J228" s="51">
        <v>6.6</v>
      </c>
      <c r="K228" s="52">
        <v>148</v>
      </c>
      <c r="L228" s="51"/>
    </row>
    <row r="229" spans="1:12" ht="15">
      <c r="A229" s="25"/>
      <c r="B229" s="16"/>
      <c r="C229" s="11"/>
      <c r="D229" s="7" t="s">
        <v>27</v>
      </c>
      <c r="E229" s="50" t="s">
        <v>81</v>
      </c>
      <c r="F229" s="51">
        <v>250</v>
      </c>
      <c r="G229" s="51">
        <v>2.34</v>
      </c>
      <c r="H229" s="51">
        <v>3.89</v>
      </c>
      <c r="I229" s="51">
        <v>13.61</v>
      </c>
      <c r="J229" s="51">
        <v>98.79</v>
      </c>
      <c r="K229" s="52">
        <v>37</v>
      </c>
      <c r="L229" s="51">
        <v>6.36</v>
      </c>
    </row>
    <row r="230" spans="1:12" ht="25.5">
      <c r="A230" s="25"/>
      <c r="B230" s="16"/>
      <c r="C230" s="11"/>
      <c r="D230" s="7" t="s">
        <v>28</v>
      </c>
      <c r="E230" s="50" t="s">
        <v>82</v>
      </c>
      <c r="F230" s="51">
        <v>250</v>
      </c>
      <c r="G230" s="51">
        <v>21</v>
      </c>
      <c r="H230" s="51">
        <v>17</v>
      </c>
      <c r="I230" s="51">
        <v>17</v>
      </c>
      <c r="J230" s="51">
        <v>305</v>
      </c>
      <c r="K230" s="52">
        <v>334</v>
      </c>
      <c r="L230" s="51">
        <v>67.290000000000006</v>
      </c>
    </row>
    <row r="231" spans="1:12" ht="1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30</v>
      </c>
      <c r="E232" s="50" t="s">
        <v>83</v>
      </c>
      <c r="F232" s="51">
        <v>200</v>
      </c>
      <c r="G232" s="51">
        <v>0.6</v>
      </c>
      <c r="H232" s="51">
        <v>0.1</v>
      </c>
      <c r="I232" s="51">
        <v>20.100000000000001</v>
      </c>
      <c r="J232" s="51">
        <v>84</v>
      </c>
      <c r="K232" s="52">
        <v>495</v>
      </c>
      <c r="L232" s="51">
        <v>3.68</v>
      </c>
    </row>
    <row r="233" spans="1:12" ht="15">
      <c r="A233" s="25"/>
      <c r="B233" s="16"/>
      <c r="C233" s="11"/>
      <c r="D233" s="7" t="s">
        <v>31</v>
      </c>
      <c r="E233" s="50" t="s">
        <v>54</v>
      </c>
      <c r="F233" s="51">
        <v>50</v>
      </c>
      <c r="G233" s="51">
        <v>3.08</v>
      </c>
      <c r="H233" s="51">
        <v>0.44</v>
      </c>
      <c r="I233" s="51">
        <v>19.16</v>
      </c>
      <c r="J233" s="51">
        <v>94.4</v>
      </c>
      <c r="K233" s="52" t="s">
        <v>48</v>
      </c>
      <c r="L233" s="51">
        <v>2.7</v>
      </c>
    </row>
    <row r="234" spans="1:12" ht="15">
      <c r="A234" s="25"/>
      <c r="B234" s="16"/>
      <c r="C234" s="11"/>
      <c r="D234" s="7" t="s">
        <v>32</v>
      </c>
      <c r="E234" s="50" t="s">
        <v>55</v>
      </c>
      <c r="F234" s="51">
        <v>30</v>
      </c>
      <c r="G234" s="51">
        <v>2.4900000000000002</v>
      </c>
      <c r="H234" s="51">
        <v>0.46</v>
      </c>
      <c r="I234" s="51">
        <v>12.5</v>
      </c>
      <c r="J234" s="51">
        <v>65.17</v>
      </c>
      <c r="K234" s="52" t="s">
        <v>48</v>
      </c>
      <c r="L234" s="51">
        <v>1.47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840</v>
      </c>
      <c r="G237" s="21">
        <f t="shared" ref="G237:J237" si="66">SUM(G228:G236)</f>
        <v>29.93</v>
      </c>
      <c r="H237" s="21">
        <f t="shared" si="66"/>
        <v>21.950000000000003</v>
      </c>
      <c r="I237" s="21">
        <f t="shared" si="66"/>
        <v>83.51</v>
      </c>
      <c r="J237" s="21">
        <f t="shared" si="66"/>
        <v>653.95999999999992</v>
      </c>
      <c r="K237" s="27"/>
      <c r="L237" s="21">
        <f t="shared" ref="L237" ca="1" si="67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:J242" si="68">SUM(G238:G241)</f>
        <v>0</v>
      </c>
      <c r="H242" s="21">
        <f t="shared" si="68"/>
        <v>0</v>
      </c>
      <c r="I242" s="21">
        <f t="shared" si="68"/>
        <v>0</v>
      </c>
      <c r="J242" s="21">
        <f t="shared" si="68"/>
        <v>0</v>
      </c>
      <c r="K242" s="27"/>
      <c r="L242" s="21">
        <f t="shared" ref="L242" ca="1" si="69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:J249" si="70">SUM(G243:G248)</f>
        <v>0</v>
      </c>
      <c r="H249" s="21">
        <f t="shared" si="70"/>
        <v>0</v>
      </c>
      <c r="I249" s="21">
        <f t="shared" si="70"/>
        <v>0</v>
      </c>
      <c r="J249" s="21">
        <f t="shared" si="70"/>
        <v>0</v>
      </c>
      <c r="K249" s="27"/>
      <c r="L249" s="21">
        <f t="shared" ref="L249" ca="1" si="7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:J256" si="72">SUM(G250:G255)</f>
        <v>0</v>
      </c>
      <c r="H256" s="21">
        <f t="shared" si="72"/>
        <v>0</v>
      </c>
      <c r="I256" s="21">
        <f t="shared" si="72"/>
        <v>0</v>
      </c>
      <c r="J256" s="21">
        <f t="shared" si="72"/>
        <v>0</v>
      </c>
      <c r="K256" s="27"/>
      <c r="L256" s="21">
        <f t="shared" ref="L256" ca="1" si="73">SUM(L250:L258)</f>
        <v>0</v>
      </c>
    </row>
    <row r="257" spans="1:12" ht="15.75" customHeight="1" thickBo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840</v>
      </c>
      <c r="G257" s="34">
        <f t="shared" ref="G257:J257" si="74">G223+G227+G237+G242+G249+G256</f>
        <v>29.93</v>
      </c>
      <c r="H257" s="34">
        <f t="shared" si="74"/>
        <v>21.950000000000003</v>
      </c>
      <c r="I257" s="34">
        <f t="shared" si="74"/>
        <v>83.51</v>
      </c>
      <c r="J257" s="34">
        <f t="shared" si="74"/>
        <v>653.95999999999992</v>
      </c>
      <c r="K257" s="35"/>
      <c r="L257" s="34">
        <f t="shared" ref="L257" ca="1" si="75">L223+L227+L237+L242+L249+L256</f>
        <v>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:J265" si="76">SUM(G258:G264)</f>
        <v>0</v>
      </c>
      <c r="H265" s="21">
        <f t="shared" si="76"/>
        <v>0</v>
      </c>
      <c r="I265" s="21">
        <f t="shared" si="76"/>
        <v>0</v>
      </c>
      <c r="J265" s="21">
        <f t="shared" si="76"/>
        <v>0</v>
      </c>
      <c r="K265" s="27"/>
      <c r="L265" s="21">
        <f t="shared" si="63"/>
        <v>0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:J269" si="77">SUM(G266:G268)</f>
        <v>0</v>
      </c>
      <c r="H269" s="21">
        <f t="shared" si="77"/>
        <v>0</v>
      </c>
      <c r="I269" s="21">
        <f t="shared" si="77"/>
        <v>0</v>
      </c>
      <c r="J269" s="21">
        <f t="shared" si="77"/>
        <v>0</v>
      </c>
      <c r="K269" s="27"/>
      <c r="L269" s="21">
        <f t="shared" ref="L269" ca="1" si="78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49</v>
      </c>
      <c r="F270" s="51">
        <v>60</v>
      </c>
      <c r="G270" s="51">
        <v>0.42</v>
      </c>
      <c r="H270" s="51">
        <v>0.06</v>
      </c>
      <c r="I270" s="51">
        <v>1.1399999999999999</v>
      </c>
      <c r="J270" s="51">
        <v>6.6</v>
      </c>
      <c r="K270" s="52">
        <v>148</v>
      </c>
      <c r="L270" s="51"/>
    </row>
    <row r="271" spans="1:12" ht="15">
      <c r="A271" s="25"/>
      <c r="B271" s="16"/>
      <c r="C271" s="11"/>
      <c r="D271" s="7" t="s">
        <v>27</v>
      </c>
      <c r="E271" s="50" t="s">
        <v>85</v>
      </c>
      <c r="F271" s="51">
        <v>255</v>
      </c>
      <c r="G271" s="51">
        <v>1.95</v>
      </c>
      <c r="H271" s="51">
        <v>5.08</v>
      </c>
      <c r="I271" s="51">
        <v>13.45</v>
      </c>
      <c r="J271" s="51">
        <v>107.25</v>
      </c>
      <c r="K271" s="52">
        <v>101</v>
      </c>
      <c r="L271" s="51">
        <v>12.74</v>
      </c>
    </row>
    <row r="272" spans="1:12" ht="15">
      <c r="A272" s="25"/>
      <c r="B272" s="16"/>
      <c r="C272" s="11"/>
      <c r="D272" s="7" t="s">
        <v>28</v>
      </c>
      <c r="E272" s="50" t="s">
        <v>86</v>
      </c>
      <c r="F272" s="51">
        <v>90</v>
      </c>
      <c r="G272" s="51">
        <v>16.739999999999998</v>
      </c>
      <c r="H272" s="51">
        <v>11.16</v>
      </c>
      <c r="I272" s="51">
        <v>5.67</v>
      </c>
      <c r="J272" s="51">
        <v>190.8</v>
      </c>
      <c r="K272" s="52">
        <v>73</v>
      </c>
      <c r="L272" s="51">
        <v>43.36</v>
      </c>
    </row>
    <row r="273" spans="1:12" ht="15">
      <c r="A273" s="25"/>
      <c r="B273" s="16"/>
      <c r="C273" s="11"/>
      <c r="D273" s="7" t="s">
        <v>29</v>
      </c>
      <c r="E273" s="50" t="s">
        <v>87</v>
      </c>
      <c r="F273" s="51">
        <v>180</v>
      </c>
      <c r="G273" s="51">
        <v>4.5199999999999996</v>
      </c>
      <c r="H273" s="51">
        <v>6.52</v>
      </c>
      <c r="I273" s="51">
        <v>1.49</v>
      </c>
      <c r="J273" s="51">
        <v>14.76</v>
      </c>
      <c r="K273" s="52">
        <v>385</v>
      </c>
      <c r="L273" s="51">
        <v>11.63</v>
      </c>
    </row>
    <row r="274" spans="1:12" ht="15">
      <c r="A274" s="25"/>
      <c r="B274" s="16"/>
      <c r="C274" s="11"/>
      <c r="D274" s="7" t="s">
        <v>30</v>
      </c>
      <c r="E274" s="50" t="s">
        <v>53</v>
      </c>
      <c r="F274" s="51">
        <v>200</v>
      </c>
      <c r="G274" s="51">
        <v>0</v>
      </c>
      <c r="H274" s="51">
        <v>0</v>
      </c>
      <c r="I274" s="51">
        <v>24</v>
      </c>
      <c r="J274" s="51">
        <v>95</v>
      </c>
      <c r="K274" s="52">
        <v>504</v>
      </c>
      <c r="L274" s="51">
        <v>10.7</v>
      </c>
    </row>
    <row r="275" spans="1:12" ht="15">
      <c r="A275" s="25"/>
      <c r="B275" s="16"/>
      <c r="C275" s="11"/>
      <c r="D275" s="7" t="s">
        <v>31</v>
      </c>
      <c r="E275" s="50" t="s">
        <v>54</v>
      </c>
      <c r="F275" s="51">
        <v>50</v>
      </c>
      <c r="G275" s="51">
        <v>3.08</v>
      </c>
      <c r="H275" s="51">
        <v>0.44</v>
      </c>
      <c r="I275" s="51">
        <v>19.16</v>
      </c>
      <c r="J275" s="51">
        <v>94.4</v>
      </c>
      <c r="K275" s="52" t="s">
        <v>48</v>
      </c>
      <c r="L275" s="51">
        <v>2.7</v>
      </c>
    </row>
    <row r="276" spans="1:12" ht="15">
      <c r="A276" s="25"/>
      <c r="B276" s="16"/>
      <c r="C276" s="11"/>
      <c r="D276" s="7" t="s">
        <v>32</v>
      </c>
      <c r="E276" s="50" t="s">
        <v>55</v>
      </c>
      <c r="F276" s="51">
        <v>30</v>
      </c>
      <c r="G276" s="51">
        <v>2.4900000000000002</v>
      </c>
      <c r="H276" s="51">
        <v>0.46</v>
      </c>
      <c r="I276" s="51">
        <v>12.5</v>
      </c>
      <c r="J276" s="51">
        <v>65.17</v>
      </c>
      <c r="K276" s="52" t="s">
        <v>48</v>
      </c>
      <c r="L276" s="51">
        <v>1.47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865</v>
      </c>
      <c r="G279" s="21">
        <f t="shared" ref="G279:J279" si="79">SUM(G270:G278)</f>
        <v>29.200000000000003</v>
      </c>
      <c r="H279" s="21">
        <f t="shared" si="79"/>
        <v>23.720000000000002</v>
      </c>
      <c r="I279" s="21">
        <f t="shared" si="79"/>
        <v>77.41</v>
      </c>
      <c r="J279" s="21">
        <f t="shared" si="79"/>
        <v>573.9799999999999</v>
      </c>
      <c r="K279" s="27"/>
      <c r="L279" s="21">
        <f t="shared" ref="L279" ca="1" si="80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:J284" si="81">SUM(G280:G283)</f>
        <v>0</v>
      </c>
      <c r="H284" s="21">
        <f t="shared" si="81"/>
        <v>0</v>
      </c>
      <c r="I284" s="21">
        <f t="shared" si="81"/>
        <v>0</v>
      </c>
      <c r="J284" s="21">
        <f t="shared" si="81"/>
        <v>0</v>
      </c>
      <c r="K284" s="27"/>
      <c r="L284" s="21">
        <f t="shared" ref="L284" ca="1" si="82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:J291" si="83">SUM(G285:G290)</f>
        <v>0</v>
      </c>
      <c r="H291" s="21">
        <f t="shared" si="83"/>
        <v>0</v>
      </c>
      <c r="I291" s="21">
        <f t="shared" si="83"/>
        <v>0</v>
      </c>
      <c r="J291" s="21">
        <f t="shared" si="83"/>
        <v>0</v>
      </c>
      <c r="K291" s="27"/>
      <c r="L291" s="21">
        <f t="shared" ref="L291" ca="1" si="8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:J298" si="85">SUM(G292:G297)</f>
        <v>0</v>
      </c>
      <c r="H298" s="21">
        <f t="shared" si="85"/>
        <v>0</v>
      </c>
      <c r="I298" s="21">
        <f t="shared" si="85"/>
        <v>0</v>
      </c>
      <c r="J298" s="21">
        <f t="shared" si="85"/>
        <v>0</v>
      </c>
      <c r="K298" s="27"/>
      <c r="L298" s="21">
        <f t="shared" ref="L298" ca="1" si="86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865</v>
      </c>
      <c r="G299" s="34">
        <f t="shared" ref="G299:J299" si="87">G265+G269+G279+G284+G291+G298</f>
        <v>29.200000000000003</v>
      </c>
      <c r="H299" s="34">
        <f t="shared" si="87"/>
        <v>23.720000000000002</v>
      </c>
      <c r="I299" s="34">
        <f t="shared" si="87"/>
        <v>77.41</v>
      </c>
      <c r="J299" s="34">
        <f t="shared" si="87"/>
        <v>573.9799999999999</v>
      </c>
      <c r="K299" s="35"/>
      <c r="L299" s="34">
        <f t="shared" ref="L299" ca="1" si="88"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21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0</v>
      </c>
      <c r="G307" s="21">
        <f t="shared" ref="G307:J307" si="89">SUM(G300:G306)</f>
        <v>0</v>
      </c>
      <c r="H307" s="21">
        <f t="shared" si="89"/>
        <v>0</v>
      </c>
      <c r="I307" s="21">
        <f t="shared" si="89"/>
        <v>0</v>
      </c>
      <c r="J307" s="21">
        <f t="shared" si="89"/>
        <v>0</v>
      </c>
      <c r="K307" s="27"/>
      <c r="L307" s="21">
        <f t="shared" ref="L307:L349" si="90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:J311" si="91">SUM(G308:G310)</f>
        <v>0</v>
      </c>
      <c r="H311" s="21">
        <f t="shared" si="91"/>
        <v>0</v>
      </c>
      <c r="I311" s="21">
        <f t="shared" si="91"/>
        <v>0</v>
      </c>
      <c r="J311" s="21">
        <f t="shared" si="91"/>
        <v>0</v>
      </c>
      <c r="K311" s="27"/>
      <c r="L311" s="21">
        <f t="shared" ref="L311" ca="1" si="92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89</v>
      </c>
      <c r="F312" s="51">
        <v>60</v>
      </c>
      <c r="G312" s="51">
        <v>1.8</v>
      </c>
      <c r="H312" s="51">
        <v>2.2799999999999998</v>
      </c>
      <c r="I312" s="51">
        <v>3.18</v>
      </c>
      <c r="J312" s="51">
        <v>40.200000000000003</v>
      </c>
      <c r="K312" s="52">
        <v>127</v>
      </c>
      <c r="L312" s="51">
        <v>11.61</v>
      </c>
    </row>
    <row r="313" spans="1:12" ht="15">
      <c r="A313" s="25"/>
      <c r="B313" s="16"/>
      <c r="C313" s="11"/>
      <c r="D313" s="7" t="s">
        <v>27</v>
      </c>
      <c r="E313" s="50" t="s">
        <v>64</v>
      </c>
      <c r="F313" s="51">
        <v>250</v>
      </c>
      <c r="G313" s="51">
        <v>2.7</v>
      </c>
      <c r="H313" s="51">
        <v>2.6</v>
      </c>
      <c r="I313" s="51">
        <v>16.8</v>
      </c>
      <c r="J313" s="51">
        <v>100.75</v>
      </c>
      <c r="K313" s="52">
        <v>130</v>
      </c>
      <c r="L313" s="51">
        <v>4.8899999999999997</v>
      </c>
    </row>
    <row r="314" spans="1:12" ht="15">
      <c r="A314" s="25"/>
      <c r="B314" s="16"/>
      <c r="C314" s="11"/>
      <c r="D314" s="7" t="s">
        <v>28</v>
      </c>
      <c r="E314" s="50" t="s">
        <v>90</v>
      </c>
      <c r="F314" s="51">
        <v>120</v>
      </c>
      <c r="G314" s="51">
        <v>9</v>
      </c>
      <c r="H314" s="51">
        <v>9</v>
      </c>
      <c r="I314" s="51">
        <v>6.3</v>
      </c>
      <c r="J314" s="51">
        <v>153</v>
      </c>
      <c r="K314" s="52">
        <v>350</v>
      </c>
      <c r="L314" s="51">
        <v>32.83</v>
      </c>
    </row>
    <row r="315" spans="1:12" ht="15">
      <c r="A315" s="25"/>
      <c r="B315" s="16"/>
      <c r="C315" s="11"/>
      <c r="D315" s="7" t="s">
        <v>29</v>
      </c>
      <c r="E315" s="50" t="s">
        <v>75</v>
      </c>
      <c r="F315" s="51">
        <v>100</v>
      </c>
      <c r="G315" s="51">
        <v>2.1</v>
      </c>
      <c r="H315" s="51">
        <v>4</v>
      </c>
      <c r="I315" s="51">
        <v>6.1</v>
      </c>
      <c r="J315" s="51">
        <v>68</v>
      </c>
      <c r="K315" s="52">
        <v>377</v>
      </c>
      <c r="L315" s="51">
        <v>8.27</v>
      </c>
    </row>
    <row r="316" spans="1:12" ht="15">
      <c r="A316" s="25"/>
      <c r="B316" s="16"/>
      <c r="C316" s="11"/>
      <c r="D316" s="7" t="s">
        <v>30</v>
      </c>
      <c r="E316" s="50" t="s">
        <v>83</v>
      </c>
      <c r="F316" s="51">
        <v>200</v>
      </c>
      <c r="G316" s="51">
        <v>0.6</v>
      </c>
      <c r="H316" s="51">
        <v>0.1</v>
      </c>
      <c r="I316" s="51">
        <v>20.100000000000001</v>
      </c>
      <c r="J316" s="51">
        <v>84</v>
      </c>
      <c r="K316" s="52">
        <v>495</v>
      </c>
      <c r="L316" s="51">
        <v>3.68</v>
      </c>
    </row>
    <row r="317" spans="1:12" ht="15">
      <c r="A317" s="25"/>
      <c r="B317" s="16"/>
      <c r="C317" s="11"/>
      <c r="D317" s="7" t="s">
        <v>31</v>
      </c>
      <c r="E317" s="50" t="s">
        <v>54</v>
      </c>
      <c r="F317" s="51">
        <v>50</v>
      </c>
      <c r="G317" s="51">
        <v>3.08</v>
      </c>
      <c r="H317" s="51">
        <v>0.44</v>
      </c>
      <c r="I317" s="51">
        <v>19.16</v>
      </c>
      <c r="J317" s="51">
        <v>94.4</v>
      </c>
      <c r="K317" s="52" t="s">
        <v>48</v>
      </c>
      <c r="L317" s="51">
        <v>2.7</v>
      </c>
    </row>
    <row r="318" spans="1:12" ht="15">
      <c r="A318" s="25"/>
      <c r="B318" s="16"/>
      <c r="C318" s="11"/>
      <c r="D318" s="7" t="s">
        <v>32</v>
      </c>
      <c r="E318" s="50" t="s">
        <v>55</v>
      </c>
      <c r="F318" s="51">
        <v>30</v>
      </c>
      <c r="G318" s="51">
        <v>2.4900000000000002</v>
      </c>
      <c r="H318" s="51">
        <v>0.46</v>
      </c>
      <c r="I318" s="51">
        <v>12.5</v>
      </c>
      <c r="J318" s="51">
        <v>65.17</v>
      </c>
      <c r="K318" s="52" t="s">
        <v>48</v>
      </c>
      <c r="L318" s="51">
        <v>1.47</v>
      </c>
    </row>
    <row r="319" spans="1:12" ht="15">
      <c r="A319" s="25"/>
      <c r="B319" s="16"/>
      <c r="C319" s="11"/>
      <c r="D319" s="6" t="s">
        <v>29</v>
      </c>
      <c r="E319" s="50" t="s">
        <v>91</v>
      </c>
      <c r="F319" s="51">
        <v>100</v>
      </c>
      <c r="G319" s="51">
        <v>2.2000000000000002</v>
      </c>
      <c r="H319" s="51">
        <v>3.4</v>
      </c>
      <c r="I319" s="51">
        <v>8.1</v>
      </c>
      <c r="J319" s="51">
        <v>72</v>
      </c>
      <c r="K319" s="52">
        <v>380</v>
      </c>
      <c r="L319" s="51">
        <v>8.7799999999999994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910</v>
      </c>
      <c r="G321" s="21">
        <f t="shared" ref="G321:J321" si="93">SUM(G312:G320)</f>
        <v>23.970000000000002</v>
      </c>
      <c r="H321" s="21">
        <f t="shared" si="93"/>
        <v>22.28</v>
      </c>
      <c r="I321" s="21">
        <f t="shared" si="93"/>
        <v>92.24</v>
      </c>
      <c r="J321" s="21">
        <f t="shared" si="93"/>
        <v>677.52</v>
      </c>
      <c r="K321" s="27"/>
      <c r="L321" s="21">
        <f t="shared" ref="L321" ca="1" si="94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:J326" si="95">SUM(G322:G325)</f>
        <v>0</v>
      </c>
      <c r="H326" s="21">
        <f t="shared" si="95"/>
        <v>0</v>
      </c>
      <c r="I326" s="21">
        <f t="shared" si="95"/>
        <v>0</v>
      </c>
      <c r="J326" s="21">
        <f t="shared" si="95"/>
        <v>0</v>
      </c>
      <c r="K326" s="27"/>
      <c r="L326" s="21">
        <f t="shared" ref="L326" ca="1" si="96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:J333" si="97">SUM(G327:G332)</f>
        <v>0</v>
      </c>
      <c r="H333" s="21">
        <f t="shared" si="97"/>
        <v>0</v>
      </c>
      <c r="I333" s="21">
        <f t="shared" si="97"/>
        <v>0</v>
      </c>
      <c r="J333" s="21">
        <f t="shared" si="97"/>
        <v>0</v>
      </c>
      <c r="K333" s="27"/>
      <c r="L333" s="21">
        <f t="shared" ref="L333" ca="1" si="98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:J340" si="99">SUM(G334:G339)</f>
        <v>0</v>
      </c>
      <c r="H340" s="21">
        <f t="shared" si="99"/>
        <v>0</v>
      </c>
      <c r="I340" s="21">
        <f t="shared" si="99"/>
        <v>0</v>
      </c>
      <c r="J340" s="21">
        <f t="shared" si="99"/>
        <v>0</v>
      </c>
      <c r="K340" s="27"/>
      <c r="L340" s="21">
        <f t="shared" ref="L340" ca="1" si="100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910</v>
      </c>
      <c r="G341" s="34">
        <f t="shared" ref="G341:J341" si="101">G307+G311+G321+G326+G333+G340</f>
        <v>23.970000000000002</v>
      </c>
      <c r="H341" s="34">
        <f t="shared" si="101"/>
        <v>22.28</v>
      </c>
      <c r="I341" s="34">
        <f t="shared" si="101"/>
        <v>92.24</v>
      </c>
      <c r="J341" s="34">
        <f t="shared" si="101"/>
        <v>677.52</v>
      </c>
      <c r="K341" s="35"/>
      <c r="L341" s="34">
        <f t="shared" ref="L341" ca="1" si="102">L307+L311+L321+L326+L333+L340</f>
        <v>0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21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 t="shared" ref="G349:J349" si="103">SUM(G342:G348)</f>
        <v>0</v>
      </c>
      <c r="H349" s="21">
        <f t="shared" si="103"/>
        <v>0</v>
      </c>
      <c r="I349" s="21">
        <f t="shared" si="103"/>
        <v>0</v>
      </c>
      <c r="J349" s="21">
        <f t="shared" si="103"/>
        <v>0</v>
      </c>
      <c r="K349" s="27"/>
      <c r="L349" s="21">
        <f t="shared" si="90"/>
        <v>0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:J353" si="104">SUM(G350:G352)</f>
        <v>0</v>
      </c>
      <c r="H353" s="21">
        <f t="shared" si="104"/>
        <v>0</v>
      </c>
      <c r="I353" s="21">
        <f t="shared" si="104"/>
        <v>0</v>
      </c>
      <c r="J353" s="21">
        <f t="shared" si="104"/>
        <v>0</v>
      </c>
      <c r="K353" s="27"/>
      <c r="L353" s="21">
        <f t="shared" ref="L353" ca="1" si="105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49</v>
      </c>
      <c r="F354" s="51">
        <v>60</v>
      </c>
      <c r="G354" s="51">
        <v>0.42</v>
      </c>
      <c r="H354" s="51">
        <v>0.06</v>
      </c>
      <c r="I354" s="51">
        <v>1.1399999999999999</v>
      </c>
      <c r="J354" s="51">
        <v>6.6</v>
      </c>
      <c r="K354" s="52">
        <v>148</v>
      </c>
      <c r="L354" s="51"/>
    </row>
    <row r="355" spans="1:12" ht="15">
      <c r="A355" s="15"/>
      <c r="B355" s="16"/>
      <c r="C355" s="11"/>
      <c r="D355" s="7" t="s">
        <v>27</v>
      </c>
      <c r="E355" s="50" t="s">
        <v>93</v>
      </c>
      <c r="F355" s="51">
        <v>250</v>
      </c>
      <c r="G355" s="51">
        <v>10</v>
      </c>
      <c r="H355" s="51">
        <v>15.4</v>
      </c>
      <c r="I355" s="51">
        <v>44.5</v>
      </c>
      <c r="J355" s="51">
        <v>357</v>
      </c>
      <c r="K355" s="52">
        <v>122</v>
      </c>
      <c r="L355" s="51">
        <v>2.4300000000000002</v>
      </c>
    </row>
    <row r="356" spans="1:12" ht="15">
      <c r="A356" s="15"/>
      <c r="B356" s="16"/>
      <c r="C356" s="11"/>
      <c r="D356" s="7" t="s">
        <v>28</v>
      </c>
      <c r="E356" s="50" t="s">
        <v>94</v>
      </c>
      <c r="F356" s="51">
        <v>250</v>
      </c>
      <c r="G356" s="51">
        <v>25</v>
      </c>
      <c r="H356" s="51">
        <v>21.25</v>
      </c>
      <c r="I356" s="51">
        <v>31.25</v>
      </c>
      <c r="J356" s="51">
        <v>416.25</v>
      </c>
      <c r="K356" s="52">
        <v>375</v>
      </c>
      <c r="L356" s="51">
        <v>53.17</v>
      </c>
    </row>
    <row r="357" spans="1:12" ht="1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30</v>
      </c>
      <c r="E358" s="50" t="s">
        <v>95</v>
      </c>
      <c r="F358" s="51">
        <v>200</v>
      </c>
      <c r="G358" s="51">
        <v>0.1</v>
      </c>
      <c r="H358" s="51">
        <v>0.04</v>
      </c>
      <c r="I358" s="51">
        <v>9.9</v>
      </c>
      <c r="J358" s="51">
        <v>41</v>
      </c>
      <c r="K358" s="52">
        <v>497</v>
      </c>
      <c r="L358" s="51">
        <v>9.85</v>
      </c>
    </row>
    <row r="359" spans="1:12" ht="15">
      <c r="A359" s="15"/>
      <c r="B359" s="16"/>
      <c r="C359" s="11"/>
      <c r="D359" s="7" t="s">
        <v>31</v>
      </c>
      <c r="E359" s="50" t="s">
        <v>54</v>
      </c>
      <c r="F359" s="51">
        <v>50</v>
      </c>
      <c r="G359" s="51">
        <v>3.08</v>
      </c>
      <c r="H359" s="51">
        <v>0.44</v>
      </c>
      <c r="I359" s="51">
        <v>19.16</v>
      </c>
      <c r="J359" s="51">
        <v>94.4</v>
      </c>
      <c r="K359" s="52" t="s">
        <v>48</v>
      </c>
      <c r="L359" s="51">
        <v>2.7</v>
      </c>
    </row>
    <row r="360" spans="1:12" ht="15">
      <c r="A360" s="15"/>
      <c r="B360" s="16"/>
      <c r="C360" s="11"/>
      <c r="D360" s="7" t="s">
        <v>32</v>
      </c>
      <c r="E360" s="50" t="s">
        <v>55</v>
      </c>
      <c r="F360" s="51">
        <v>30</v>
      </c>
      <c r="G360" s="51">
        <v>2.4900000000000002</v>
      </c>
      <c r="H360" s="51">
        <v>0.46</v>
      </c>
      <c r="I360" s="51">
        <v>12.5</v>
      </c>
      <c r="J360" s="51">
        <v>65.17</v>
      </c>
      <c r="K360" s="52" t="s">
        <v>48</v>
      </c>
      <c r="L360" s="51">
        <v>1.47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840</v>
      </c>
      <c r="G363" s="21">
        <f t="shared" ref="G363:J363" si="106">SUM(G354:G362)</f>
        <v>41.09</v>
      </c>
      <c r="H363" s="21">
        <f t="shared" si="106"/>
        <v>37.65</v>
      </c>
      <c r="I363" s="21">
        <f t="shared" si="106"/>
        <v>118.45</v>
      </c>
      <c r="J363" s="21">
        <f t="shared" si="106"/>
        <v>980.42</v>
      </c>
      <c r="K363" s="27"/>
      <c r="L363" s="21">
        <f t="shared" ref="L363" ca="1" si="107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:J368" si="108">SUM(G364:G367)</f>
        <v>0</v>
      </c>
      <c r="H368" s="21">
        <f t="shared" si="108"/>
        <v>0</v>
      </c>
      <c r="I368" s="21">
        <f t="shared" si="108"/>
        <v>0</v>
      </c>
      <c r="J368" s="21">
        <f t="shared" si="108"/>
        <v>0</v>
      </c>
      <c r="K368" s="27"/>
      <c r="L368" s="21">
        <f t="shared" ref="L368" ca="1" si="109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:J375" si="110">SUM(G369:G374)</f>
        <v>0</v>
      </c>
      <c r="H375" s="21">
        <f t="shared" si="110"/>
        <v>0</v>
      </c>
      <c r="I375" s="21">
        <f t="shared" si="110"/>
        <v>0</v>
      </c>
      <c r="J375" s="21">
        <f t="shared" si="110"/>
        <v>0</v>
      </c>
      <c r="K375" s="27"/>
      <c r="L375" s="21">
        <f t="shared" ref="L375" ca="1" si="111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:J382" si="112">SUM(G376:G381)</f>
        <v>0</v>
      </c>
      <c r="H382" s="21">
        <f t="shared" si="112"/>
        <v>0</v>
      </c>
      <c r="I382" s="21">
        <f t="shared" si="112"/>
        <v>0</v>
      </c>
      <c r="J382" s="21">
        <f t="shared" si="112"/>
        <v>0</v>
      </c>
      <c r="K382" s="27"/>
      <c r="L382" s="21">
        <f t="shared" ref="L382" ca="1" si="113">SUM(L376:L384)</f>
        <v>0</v>
      </c>
    </row>
    <row r="383" spans="1:12" ht="15.75" customHeight="1" thickBo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840</v>
      </c>
      <c r="G383" s="34">
        <f t="shared" ref="G383:J383" si="114">G349+G353+G363+G368+G375+G382</f>
        <v>41.09</v>
      </c>
      <c r="H383" s="34">
        <f t="shared" si="114"/>
        <v>37.65</v>
      </c>
      <c r="I383" s="34">
        <f t="shared" si="114"/>
        <v>118.45</v>
      </c>
      <c r="J383" s="34">
        <f t="shared" si="114"/>
        <v>980.42</v>
      </c>
      <c r="K383" s="35"/>
      <c r="L383" s="34">
        <f t="shared" ref="L383" ca="1" si="115">L349+L353+L363+L368+L375+L382</f>
        <v>0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21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0</v>
      </c>
      <c r="G391" s="21">
        <f t="shared" ref="G391:J391" si="116">SUM(G384:G390)</f>
        <v>0</v>
      </c>
      <c r="H391" s="21">
        <f t="shared" si="116"/>
        <v>0</v>
      </c>
      <c r="I391" s="21">
        <f t="shared" si="116"/>
        <v>0</v>
      </c>
      <c r="J391" s="21">
        <f t="shared" si="116"/>
        <v>0</v>
      </c>
      <c r="K391" s="27"/>
      <c r="L391" s="21">
        <f t="shared" ref="L391:L433" si="117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:J395" si="118">SUM(G392:G394)</f>
        <v>0</v>
      </c>
      <c r="H395" s="21">
        <f t="shared" si="118"/>
        <v>0</v>
      </c>
      <c r="I395" s="21">
        <f t="shared" si="118"/>
        <v>0</v>
      </c>
      <c r="J395" s="21">
        <f t="shared" si="118"/>
        <v>0</v>
      </c>
      <c r="K395" s="27"/>
      <c r="L395" s="21">
        <f t="shared" ref="L395" ca="1" si="119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58</v>
      </c>
      <c r="F396" s="51">
        <v>60</v>
      </c>
      <c r="G396" s="51">
        <v>0.1</v>
      </c>
      <c r="H396" s="51">
        <v>1.2</v>
      </c>
      <c r="I396" s="51">
        <v>0.27</v>
      </c>
      <c r="J396" s="51">
        <v>1.58</v>
      </c>
      <c r="K396" s="52">
        <v>148</v>
      </c>
      <c r="L396" s="51"/>
    </row>
    <row r="397" spans="1:12" ht="15">
      <c r="A397" s="25"/>
      <c r="B397" s="16"/>
      <c r="C397" s="11"/>
      <c r="D397" s="7" t="s">
        <v>27</v>
      </c>
      <c r="E397" s="50" t="s">
        <v>96</v>
      </c>
      <c r="F397" s="51">
        <v>255</v>
      </c>
      <c r="G397" s="51">
        <v>1.8</v>
      </c>
      <c r="H397" s="51">
        <v>4.43</v>
      </c>
      <c r="I397" s="51">
        <v>7.15</v>
      </c>
      <c r="J397" s="51">
        <v>75.63</v>
      </c>
      <c r="K397" s="52">
        <v>95</v>
      </c>
      <c r="L397" s="51">
        <v>8.19</v>
      </c>
    </row>
    <row r="398" spans="1:12" ht="25.5">
      <c r="A398" s="25"/>
      <c r="B398" s="16"/>
      <c r="C398" s="11"/>
      <c r="D398" s="7" t="s">
        <v>28</v>
      </c>
      <c r="E398" s="50" t="s">
        <v>97</v>
      </c>
      <c r="F398" s="51">
        <v>200</v>
      </c>
      <c r="G398" s="51">
        <v>21</v>
      </c>
      <c r="H398" s="51">
        <v>17</v>
      </c>
      <c r="I398" s="51">
        <v>17</v>
      </c>
      <c r="J398" s="51">
        <v>305</v>
      </c>
      <c r="K398" s="52">
        <v>334</v>
      </c>
      <c r="L398" s="51">
        <v>53.85</v>
      </c>
    </row>
    <row r="399" spans="1:12" ht="15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30</v>
      </c>
      <c r="E400" s="50" t="s">
        <v>53</v>
      </c>
      <c r="F400" s="51">
        <v>200</v>
      </c>
      <c r="G400" s="51">
        <v>0</v>
      </c>
      <c r="H400" s="51">
        <v>0</v>
      </c>
      <c r="I400" s="51">
        <v>24</v>
      </c>
      <c r="J400" s="51">
        <v>95</v>
      </c>
      <c r="K400" s="52">
        <v>504</v>
      </c>
      <c r="L400" s="51">
        <v>10.7</v>
      </c>
    </row>
    <row r="401" spans="1:12" ht="15">
      <c r="A401" s="25"/>
      <c r="B401" s="16"/>
      <c r="C401" s="11"/>
      <c r="D401" s="7" t="s">
        <v>31</v>
      </c>
      <c r="E401" s="50" t="s">
        <v>54</v>
      </c>
      <c r="F401" s="51">
        <v>50</v>
      </c>
      <c r="G401" s="51">
        <v>3.08</v>
      </c>
      <c r="H401" s="51">
        <v>0.44</v>
      </c>
      <c r="I401" s="51">
        <v>19.16</v>
      </c>
      <c r="J401" s="51">
        <v>94.4</v>
      </c>
      <c r="K401" s="52" t="s">
        <v>48</v>
      </c>
      <c r="L401" s="51">
        <v>2.7</v>
      </c>
    </row>
    <row r="402" spans="1:12" ht="15">
      <c r="A402" s="25"/>
      <c r="B402" s="16"/>
      <c r="C402" s="11"/>
      <c r="D402" s="7" t="s">
        <v>32</v>
      </c>
      <c r="E402" s="50" t="s">
        <v>55</v>
      </c>
      <c r="F402" s="51">
        <v>30</v>
      </c>
      <c r="G402" s="51">
        <v>2.4900000000000002</v>
      </c>
      <c r="H402" s="51">
        <v>0.46</v>
      </c>
      <c r="I402" s="51">
        <v>12.5</v>
      </c>
      <c r="J402" s="51">
        <v>65.17</v>
      </c>
      <c r="K402" s="52" t="s">
        <v>48</v>
      </c>
      <c r="L402" s="51">
        <v>1.47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795</v>
      </c>
      <c r="G405" s="21">
        <f t="shared" ref="G405:J405" si="120">SUM(G396:G404)</f>
        <v>28.47</v>
      </c>
      <c r="H405" s="21">
        <f t="shared" si="120"/>
        <v>23.53</v>
      </c>
      <c r="I405" s="21">
        <f t="shared" si="120"/>
        <v>80.08</v>
      </c>
      <c r="J405" s="21">
        <f t="shared" si="120"/>
        <v>636.78</v>
      </c>
      <c r="K405" s="27"/>
      <c r="L405" s="21">
        <f t="shared" ref="L405" ca="1" si="121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:J410" si="122">SUM(G406:G409)</f>
        <v>0</v>
      </c>
      <c r="H410" s="21">
        <f t="shared" si="122"/>
        <v>0</v>
      </c>
      <c r="I410" s="21">
        <f t="shared" si="122"/>
        <v>0</v>
      </c>
      <c r="J410" s="21">
        <f t="shared" si="122"/>
        <v>0</v>
      </c>
      <c r="K410" s="27"/>
      <c r="L410" s="21">
        <f t="shared" ref="L410" ca="1" si="12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:J417" si="124">SUM(G411:G416)</f>
        <v>0</v>
      </c>
      <c r="H417" s="21">
        <f t="shared" si="124"/>
        <v>0</v>
      </c>
      <c r="I417" s="21">
        <f t="shared" si="124"/>
        <v>0</v>
      </c>
      <c r="J417" s="21">
        <f t="shared" si="124"/>
        <v>0</v>
      </c>
      <c r="K417" s="27"/>
      <c r="L417" s="21">
        <f t="shared" ref="L417" ca="1" si="125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:J424" si="126">SUM(G418:G423)</f>
        <v>0</v>
      </c>
      <c r="H424" s="21">
        <f t="shared" si="126"/>
        <v>0</v>
      </c>
      <c r="I424" s="21">
        <f t="shared" si="126"/>
        <v>0</v>
      </c>
      <c r="J424" s="21">
        <f t="shared" si="126"/>
        <v>0</v>
      </c>
      <c r="K424" s="27"/>
      <c r="L424" s="21">
        <f t="shared" ref="L424" ca="1" si="127">SUM(L418:L426)</f>
        <v>0</v>
      </c>
    </row>
    <row r="425" spans="1:12" ht="15.75" customHeight="1" thickBo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795</v>
      </c>
      <c r="G425" s="34">
        <f t="shared" ref="G425:J425" si="128">G391+G395+G405+G410+G417+G424</f>
        <v>28.47</v>
      </c>
      <c r="H425" s="34">
        <f t="shared" si="128"/>
        <v>23.53</v>
      </c>
      <c r="I425" s="34">
        <f t="shared" si="128"/>
        <v>80.08</v>
      </c>
      <c r="J425" s="34">
        <f t="shared" si="128"/>
        <v>636.78</v>
      </c>
      <c r="K425" s="35"/>
      <c r="L425" s="34">
        <f t="shared" ref="L425" ca="1" si="129">L391+L395+L405+L410+L417+L424</f>
        <v>0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:J433" si="130">SUM(G426:G432)</f>
        <v>0</v>
      </c>
      <c r="H433" s="21">
        <f t="shared" si="130"/>
        <v>0</v>
      </c>
      <c r="I433" s="21">
        <f t="shared" si="130"/>
        <v>0</v>
      </c>
      <c r="J433" s="21">
        <f t="shared" si="130"/>
        <v>0</v>
      </c>
      <c r="K433" s="27"/>
      <c r="L433" s="21">
        <f t="shared" si="117"/>
        <v>0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:J437" si="131">SUM(G434:G436)</f>
        <v>0</v>
      </c>
      <c r="H437" s="21">
        <f t="shared" si="131"/>
        <v>0</v>
      </c>
      <c r="I437" s="21">
        <f t="shared" si="131"/>
        <v>0</v>
      </c>
      <c r="J437" s="21">
        <f t="shared" si="131"/>
        <v>0</v>
      </c>
      <c r="K437" s="27"/>
      <c r="L437" s="21">
        <f t="shared" ref="L437" ca="1" si="132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49</v>
      </c>
      <c r="F438" s="51">
        <v>60</v>
      </c>
      <c r="G438" s="51">
        <v>0.97</v>
      </c>
      <c r="H438" s="51">
        <v>1.23</v>
      </c>
      <c r="I438" s="51">
        <v>1.72</v>
      </c>
      <c r="J438" s="51">
        <v>21.82</v>
      </c>
      <c r="K438" s="52">
        <v>148</v>
      </c>
      <c r="L438" s="51">
        <v>7.96</v>
      </c>
    </row>
    <row r="439" spans="1:12" ht="15">
      <c r="A439" s="25"/>
      <c r="B439" s="16"/>
      <c r="C439" s="11"/>
      <c r="D439" s="7" t="s">
        <v>27</v>
      </c>
      <c r="E439" s="50" t="s">
        <v>99</v>
      </c>
      <c r="F439" s="51">
        <v>255</v>
      </c>
      <c r="G439" s="51">
        <v>4.4000000000000004</v>
      </c>
      <c r="H439" s="51">
        <v>25.1</v>
      </c>
      <c r="I439" s="51">
        <v>15.6</v>
      </c>
      <c r="J439" s="51">
        <v>126.8</v>
      </c>
      <c r="K439" s="52">
        <v>100</v>
      </c>
      <c r="L439" s="51">
        <v>10.7</v>
      </c>
    </row>
    <row r="440" spans="1:12" ht="15">
      <c r="A440" s="25"/>
      <c r="B440" s="16"/>
      <c r="C440" s="11"/>
      <c r="D440" s="7" t="s">
        <v>28</v>
      </c>
      <c r="E440" s="50" t="s">
        <v>100</v>
      </c>
      <c r="F440" s="51">
        <v>90</v>
      </c>
      <c r="G440" s="51">
        <v>13.23</v>
      </c>
      <c r="H440" s="51">
        <v>2.4300000000000002</v>
      </c>
      <c r="I440" s="51">
        <v>9.6300000000000008</v>
      </c>
      <c r="J440" s="51">
        <v>112.77</v>
      </c>
      <c r="K440" s="52">
        <v>310</v>
      </c>
      <c r="L440" s="51">
        <v>34.15</v>
      </c>
    </row>
    <row r="441" spans="1:12" ht="15">
      <c r="A441" s="25"/>
      <c r="B441" s="16"/>
      <c r="C441" s="11"/>
      <c r="D441" s="7" t="s">
        <v>29</v>
      </c>
      <c r="E441" s="50" t="s">
        <v>101</v>
      </c>
      <c r="F441" s="51">
        <v>180</v>
      </c>
      <c r="G441" s="51">
        <v>6.66</v>
      </c>
      <c r="H441" s="51">
        <v>0.54</v>
      </c>
      <c r="I441" s="51">
        <v>35.5</v>
      </c>
      <c r="J441" s="51">
        <v>228.4</v>
      </c>
      <c r="K441" s="52">
        <v>256</v>
      </c>
      <c r="L441" s="51">
        <v>8.1199999999999992</v>
      </c>
    </row>
    <row r="442" spans="1:12" ht="15">
      <c r="A442" s="25"/>
      <c r="B442" s="16"/>
      <c r="C442" s="11"/>
      <c r="D442" s="7" t="s">
        <v>30</v>
      </c>
      <c r="E442" s="50" t="s">
        <v>102</v>
      </c>
      <c r="F442" s="51">
        <v>200</v>
      </c>
      <c r="G442" s="51">
        <v>0.5</v>
      </c>
      <c r="H442" s="51">
        <v>0.1</v>
      </c>
      <c r="I442" s="51">
        <v>10.1</v>
      </c>
      <c r="J442" s="51">
        <v>43</v>
      </c>
      <c r="K442" s="52">
        <v>501</v>
      </c>
      <c r="L442" s="51">
        <v>11</v>
      </c>
    </row>
    <row r="443" spans="1:12" ht="15">
      <c r="A443" s="25"/>
      <c r="B443" s="16"/>
      <c r="C443" s="11"/>
      <c r="D443" s="7" t="s">
        <v>31</v>
      </c>
      <c r="E443" s="50" t="s">
        <v>54</v>
      </c>
      <c r="F443" s="51">
        <v>50</v>
      </c>
      <c r="G443" s="51">
        <v>3.08</v>
      </c>
      <c r="H443" s="51">
        <v>0.44</v>
      </c>
      <c r="I443" s="51">
        <v>19.16</v>
      </c>
      <c r="J443" s="51">
        <v>94.4</v>
      </c>
      <c r="K443" s="52" t="s">
        <v>48</v>
      </c>
      <c r="L443" s="51">
        <v>2.7</v>
      </c>
    </row>
    <row r="444" spans="1:12" ht="15">
      <c r="A444" s="25"/>
      <c r="B444" s="16"/>
      <c r="C444" s="11"/>
      <c r="D444" s="7" t="s">
        <v>32</v>
      </c>
      <c r="E444" s="50" t="s">
        <v>55</v>
      </c>
      <c r="F444" s="51">
        <v>30</v>
      </c>
      <c r="G444" s="51">
        <v>2.4900000000000002</v>
      </c>
      <c r="H444" s="51">
        <v>0.46</v>
      </c>
      <c r="I444" s="51">
        <v>12.5</v>
      </c>
      <c r="J444" s="51">
        <v>65.17</v>
      </c>
      <c r="K444" s="52" t="s">
        <v>48</v>
      </c>
      <c r="L444" s="51">
        <v>1.47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865</v>
      </c>
      <c r="G447" s="21">
        <f t="shared" ref="G447:J447" si="133">SUM(G438:G446)</f>
        <v>31.330000000000005</v>
      </c>
      <c r="H447" s="21">
        <f t="shared" si="133"/>
        <v>30.300000000000004</v>
      </c>
      <c r="I447" s="21">
        <f t="shared" si="133"/>
        <v>104.21</v>
      </c>
      <c r="J447" s="21">
        <f t="shared" si="133"/>
        <v>692.3599999999999</v>
      </c>
      <c r="K447" s="27"/>
      <c r="L447" s="21">
        <f t="shared" ref="L447" ca="1" si="134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:J452" si="135">SUM(G448:G451)</f>
        <v>0</v>
      </c>
      <c r="H452" s="21">
        <f t="shared" si="135"/>
        <v>0</v>
      </c>
      <c r="I452" s="21">
        <f t="shared" si="135"/>
        <v>0</v>
      </c>
      <c r="J452" s="21">
        <f t="shared" si="135"/>
        <v>0</v>
      </c>
      <c r="K452" s="27"/>
      <c r="L452" s="21">
        <f t="shared" ref="L452" ca="1" si="136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:J459" si="137">SUM(G453:G458)</f>
        <v>0</v>
      </c>
      <c r="H459" s="21">
        <f t="shared" si="137"/>
        <v>0</v>
      </c>
      <c r="I459" s="21">
        <f t="shared" si="137"/>
        <v>0</v>
      </c>
      <c r="J459" s="21">
        <f t="shared" si="137"/>
        <v>0</v>
      </c>
      <c r="K459" s="27"/>
      <c r="L459" s="21">
        <f t="shared" ref="L459" ca="1" si="138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:J466" si="139">SUM(G460:G465)</f>
        <v>0</v>
      </c>
      <c r="H466" s="21">
        <f t="shared" si="139"/>
        <v>0</v>
      </c>
      <c r="I466" s="21">
        <f t="shared" si="139"/>
        <v>0</v>
      </c>
      <c r="J466" s="21">
        <f t="shared" si="139"/>
        <v>0</v>
      </c>
      <c r="K466" s="27"/>
      <c r="L466" s="21">
        <f t="shared" ref="L466" ca="1" si="140">SUM(L460:L468)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865</v>
      </c>
      <c r="G467" s="34">
        <f t="shared" ref="G467:J467" si="141">G433+G437+G447+G452+G459+G466</f>
        <v>31.330000000000005</v>
      </c>
      <c r="H467" s="34">
        <f t="shared" si="141"/>
        <v>30.300000000000004</v>
      </c>
      <c r="I467" s="34">
        <f t="shared" si="141"/>
        <v>104.21</v>
      </c>
      <c r="J467" s="34">
        <f t="shared" si="141"/>
        <v>692.3599999999999</v>
      </c>
      <c r="K467" s="35"/>
      <c r="L467" s="34">
        <f t="shared" ref="L467" ca="1" si="142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:J475" si="143">SUM(G468:G474)</f>
        <v>0</v>
      </c>
      <c r="H475" s="21">
        <f t="shared" si="143"/>
        <v>0</v>
      </c>
      <c r="I475" s="21">
        <f t="shared" si="143"/>
        <v>0</v>
      </c>
      <c r="J475" s="21">
        <f t="shared" si="143"/>
        <v>0</v>
      </c>
      <c r="K475" s="27"/>
      <c r="L475" s="21">
        <f t="shared" ref="L475:L517" si="144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:J479" si="145">SUM(G476:G478)</f>
        <v>0</v>
      </c>
      <c r="H479" s="21">
        <f t="shared" si="145"/>
        <v>0</v>
      </c>
      <c r="I479" s="21">
        <f t="shared" si="145"/>
        <v>0</v>
      </c>
      <c r="J479" s="21">
        <f t="shared" si="145"/>
        <v>0</v>
      </c>
      <c r="K479" s="27"/>
      <c r="L479" s="21">
        <f t="shared" ref="L479" ca="1" si="146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71</v>
      </c>
      <c r="F480" s="51">
        <v>60</v>
      </c>
      <c r="G480" s="51">
        <v>1.8</v>
      </c>
      <c r="H480" s="51">
        <v>2.2799999999999998</v>
      </c>
      <c r="I480" s="51">
        <v>3.18</v>
      </c>
      <c r="J480" s="51">
        <v>40.200000000000003</v>
      </c>
      <c r="K480" s="52">
        <v>157</v>
      </c>
      <c r="L480" s="51">
        <v>12.58</v>
      </c>
    </row>
    <row r="481" spans="1:12" ht="15">
      <c r="A481" s="25"/>
      <c r="B481" s="16"/>
      <c r="C481" s="11"/>
      <c r="D481" s="7" t="s">
        <v>27</v>
      </c>
      <c r="E481" s="50" t="s">
        <v>103</v>
      </c>
      <c r="F481" s="51">
        <v>260</v>
      </c>
      <c r="G481" s="51">
        <v>6.43</v>
      </c>
      <c r="H481" s="51">
        <v>6.13</v>
      </c>
      <c r="I481" s="51">
        <v>26.63</v>
      </c>
      <c r="J481" s="51">
        <v>187.23</v>
      </c>
      <c r="K481" s="52">
        <v>102</v>
      </c>
      <c r="L481" s="51">
        <v>12.17</v>
      </c>
    </row>
    <row r="482" spans="1:12" ht="15">
      <c r="A482" s="25"/>
      <c r="B482" s="16"/>
      <c r="C482" s="11"/>
      <c r="D482" s="7" t="s">
        <v>28</v>
      </c>
      <c r="E482" s="50" t="s">
        <v>104</v>
      </c>
      <c r="F482" s="51">
        <v>120</v>
      </c>
      <c r="G482" s="51">
        <v>11.7</v>
      </c>
      <c r="H482" s="51">
        <v>9</v>
      </c>
      <c r="I482" s="51">
        <v>6.3</v>
      </c>
      <c r="J482" s="51">
        <v>153</v>
      </c>
      <c r="K482" s="52">
        <v>348</v>
      </c>
      <c r="L482" s="51">
        <v>41.91</v>
      </c>
    </row>
    <row r="483" spans="1:12" ht="15">
      <c r="A483" s="25"/>
      <c r="B483" s="16"/>
      <c r="C483" s="11"/>
      <c r="D483" s="7" t="s">
        <v>29</v>
      </c>
      <c r="E483" s="50" t="s">
        <v>87</v>
      </c>
      <c r="F483" s="51">
        <v>180</v>
      </c>
      <c r="G483" s="51">
        <v>4.5199999999999996</v>
      </c>
      <c r="H483" s="51">
        <v>6.52</v>
      </c>
      <c r="I483" s="51">
        <v>1.49</v>
      </c>
      <c r="J483" s="51">
        <v>14.76</v>
      </c>
      <c r="K483" s="52">
        <v>385</v>
      </c>
      <c r="L483" s="51">
        <v>11.63</v>
      </c>
    </row>
    <row r="484" spans="1:12" ht="15">
      <c r="A484" s="25"/>
      <c r="B484" s="16"/>
      <c r="C484" s="11"/>
      <c r="D484" s="7" t="s">
        <v>30</v>
      </c>
      <c r="E484" s="50" t="s">
        <v>83</v>
      </c>
      <c r="F484" s="51">
        <v>200</v>
      </c>
      <c r="G484" s="51">
        <v>0.6</v>
      </c>
      <c r="H484" s="51">
        <v>0.1</v>
      </c>
      <c r="I484" s="51">
        <v>20.100000000000001</v>
      </c>
      <c r="J484" s="51">
        <v>84</v>
      </c>
      <c r="K484" s="52">
        <v>495</v>
      </c>
      <c r="L484" s="51">
        <v>3.68</v>
      </c>
    </row>
    <row r="485" spans="1:12" ht="15">
      <c r="A485" s="25"/>
      <c r="B485" s="16"/>
      <c r="C485" s="11"/>
      <c r="D485" s="7" t="s">
        <v>31</v>
      </c>
      <c r="E485" s="50" t="s">
        <v>54</v>
      </c>
      <c r="F485" s="51">
        <v>50</v>
      </c>
      <c r="G485" s="51">
        <v>3.08</v>
      </c>
      <c r="H485" s="51">
        <v>0.44</v>
      </c>
      <c r="I485" s="51">
        <v>19.16</v>
      </c>
      <c r="J485" s="51">
        <v>94.4</v>
      </c>
      <c r="K485" s="52" t="s">
        <v>48</v>
      </c>
      <c r="L485" s="51">
        <v>2.7</v>
      </c>
    </row>
    <row r="486" spans="1:12" ht="15">
      <c r="A486" s="25"/>
      <c r="B486" s="16"/>
      <c r="C486" s="11"/>
      <c r="D486" s="7" t="s">
        <v>32</v>
      </c>
      <c r="E486" s="50" t="s">
        <v>55</v>
      </c>
      <c r="F486" s="51">
        <v>30</v>
      </c>
      <c r="G486" s="51">
        <v>2.4900000000000002</v>
      </c>
      <c r="H486" s="51">
        <v>0.46</v>
      </c>
      <c r="I486" s="51">
        <v>12.5</v>
      </c>
      <c r="J486" s="51">
        <v>65.17</v>
      </c>
      <c r="K486" s="52" t="s">
        <v>48</v>
      </c>
      <c r="L486" s="51">
        <v>1.47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900</v>
      </c>
      <c r="G489" s="21">
        <f t="shared" ref="G489:J489" si="147">SUM(G480:G488)</f>
        <v>30.620000000000005</v>
      </c>
      <c r="H489" s="21">
        <f t="shared" si="147"/>
        <v>24.930000000000003</v>
      </c>
      <c r="I489" s="21">
        <f t="shared" si="147"/>
        <v>89.36</v>
      </c>
      <c r="J489" s="21">
        <f t="shared" si="147"/>
        <v>638.76</v>
      </c>
      <c r="K489" s="27"/>
      <c r="L489" s="21">
        <f t="shared" ref="L489" ca="1" si="148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:J494" si="149">SUM(G490:G493)</f>
        <v>0</v>
      </c>
      <c r="H494" s="21">
        <f t="shared" si="149"/>
        <v>0</v>
      </c>
      <c r="I494" s="21">
        <f t="shared" si="149"/>
        <v>0</v>
      </c>
      <c r="J494" s="21">
        <f t="shared" si="149"/>
        <v>0</v>
      </c>
      <c r="K494" s="27"/>
      <c r="L494" s="21">
        <f t="shared" ref="L494" ca="1" si="150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:J501" si="151">SUM(G495:G500)</f>
        <v>0</v>
      </c>
      <c r="H501" s="21">
        <f t="shared" si="151"/>
        <v>0</v>
      </c>
      <c r="I501" s="21">
        <f t="shared" si="151"/>
        <v>0</v>
      </c>
      <c r="J501" s="21">
        <f t="shared" si="151"/>
        <v>0</v>
      </c>
      <c r="K501" s="27"/>
      <c r="L501" s="21">
        <f t="shared" ref="L501" ca="1" si="152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:J508" si="153">SUM(G502:G507)</f>
        <v>0</v>
      </c>
      <c r="H508" s="21">
        <f t="shared" si="153"/>
        <v>0</v>
      </c>
      <c r="I508" s="21">
        <f t="shared" si="153"/>
        <v>0</v>
      </c>
      <c r="J508" s="21">
        <f t="shared" si="153"/>
        <v>0</v>
      </c>
      <c r="K508" s="27"/>
      <c r="L508" s="21">
        <f t="shared" ref="L508" ca="1" si="154">SUM(L502:L510)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900</v>
      </c>
      <c r="G509" s="34">
        <f t="shared" ref="G509:J509" si="155">G475+G479+G489+G494+G501+G508</f>
        <v>30.620000000000005</v>
      </c>
      <c r="H509" s="34">
        <f t="shared" si="155"/>
        <v>24.930000000000003</v>
      </c>
      <c r="I509" s="34">
        <f t="shared" si="155"/>
        <v>89.36</v>
      </c>
      <c r="J509" s="34">
        <f t="shared" si="155"/>
        <v>638.76</v>
      </c>
      <c r="K509" s="35"/>
      <c r="L509" s="34">
        <f t="shared" ref="L509" ca="1" si="156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:J517" si="157">SUM(G510:G516)</f>
        <v>0</v>
      </c>
      <c r="H517" s="21">
        <f t="shared" si="157"/>
        <v>0</v>
      </c>
      <c r="I517" s="21">
        <f t="shared" si="157"/>
        <v>0</v>
      </c>
      <c r="J517" s="21">
        <f t="shared" si="157"/>
        <v>0</v>
      </c>
      <c r="K517" s="27"/>
      <c r="L517" s="21">
        <f t="shared" si="144"/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:J521" si="158">SUM(G518:G520)</f>
        <v>0</v>
      </c>
      <c r="H521" s="21">
        <f t="shared" si="158"/>
        <v>0</v>
      </c>
      <c r="I521" s="21">
        <f t="shared" si="158"/>
        <v>0</v>
      </c>
      <c r="J521" s="21">
        <f t="shared" si="158"/>
        <v>0</v>
      </c>
      <c r="K521" s="27"/>
      <c r="L521" s="21">
        <f t="shared" ref="L521" ca="1" si="159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58</v>
      </c>
      <c r="F522" s="51">
        <v>60</v>
      </c>
      <c r="G522" s="51">
        <v>0.1</v>
      </c>
      <c r="H522" s="51">
        <v>1.2</v>
      </c>
      <c r="I522" s="51">
        <v>0.27</v>
      </c>
      <c r="J522" s="51">
        <v>1.58</v>
      </c>
      <c r="K522" s="52">
        <v>148</v>
      </c>
      <c r="L522" s="51">
        <v>6.73</v>
      </c>
    </row>
    <row r="523" spans="1:12" ht="15">
      <c r="A523" s="25"/>
      <c r="B523" s="16"/>
      <c r="C523" s="11"/>
      <c r="D523" s="7" t="s">
        <v>27</v>
      </c>
      <c r="E523" s="50" t="s">
        <v>106</v>
      </c>
      <c r="F523" s="51">
        <v>255</v>
      </c>
      <c r="G523" s="51">
        <v>9.3000000000000007</v>
      </c>
      <c r="H523" s="51">
        <v>18.899999999999999</v>
      </c>
      <c r="I523" s="51">
        <v>41.3</v>
      </c>
      <c r="J523" s="51">
        <v>373</v>
      </c>
      <c r="K523" s="52">
        <v>98</v>
      </c>
      <c r="L523" s="51">
        <v>7.62</v>
      </c>
    </row>
    <row r="524" spans="1:12" ht="15">
      <c r="A524" s="25"/>
      <c r="B524" s="16"/>
      <c r="C524" s="11"/>
      <c r="D524" s="7" t="s">
        <v>28</v>
      </c>
      <c r="E524" s="50" t="s">
        <v>107</v>
      </c>
      <c r="F524" s="51">
        <v>120</v>
      </c>
      <c r="G524" s="51">
        <v>13.5</v>
      </c>
      <c r="H524" s="51">
        <v>7.89</v>
      </c>
      <c r="I524" s="51">
        <v>9.31</v>
      </c>
      <c r="J524" s="51">
        <v>162</v>
      </c>
      <c r="K524" s="52">
        <v>50</v>
      </c>
      <c r="L524" s="51">
        <v>40.700000000000003</v>
      </c>
    </row>
    <row r="525" spans="1:12" ht="15">
      <c r="A525" s="25"/>
      <c r="B525" s="16"/>
      <c r="C525" s="11"/>
      <c r="D525" s="7" t="s">
        <v>29</v>
      </c>
      <c r="E525" s="50" t="s">
        <v>66</v>
      </c>
      <c r="F525" s="51">
        <v>180</v>
      </c>
      <c r="G525" s="51">
        <v>10.53</v>
      </c>
      <c r="H525" s="51">
        <v>7.92</v>
      </c>
      <c r="I525" s="51">
        <v>46.62</v>
      </c>
      <c r="J525" s="51">
        <v>299.88</v>
      </c>
      <c r="K525" s="52">
        <v>202</v>
      </c>
      <c r="L525" s="51">
        <v>9.39</v>
      </c>
    </row>
    <row r="526" spans="1:12" ht="15">
      <c r="A526" s="25"/>
      <c r="B526" s="16"/>
      <c r="C526" s="11"/>
      <c r="D526" s="7" t="s">
        <v>30</v>
      </c>
      <c r="E526" s="50" t="s">
        <v>53</v>
      </c>
      <c r="F526" s="51">
        <v>200</v>
      </c>
      <c r="G526" s="51">
        <v>0</v>
      </c>
      <c r="H526" s="51">
        <v>0</v>
      </c>
      <c r="I526" s="51">
        <v>24</v>
      </c>
      <c r="J526" s="51">
        <v>95</v>
      </c>
      <c r="K526" s="52">
        <v>504</v>
      </c>
      <c r="L526" s="51">
        <v>10.7</v>
      </c>
    </row>
    <row r="527" spans="1:12" ht="15">
      <c r="A527" s="25"/>
      <c r="B527" s="16"/>
      <c r="C527" s="11"/>
      <c r="D527" s="7" t="s">
        <v>31</v>
      </c>
      <c r="E527" s="50" t="s">
        <v>54</v>
      </c>
      <c r="F527" s="51">
        <v>50</v>
      </c>
      <c r="G527" s="51">
        <v>3.08</v>
      </c>
      <c r="H527" s="51">
        <v>0.44</v>
      </c>
      <c r="I527" s="51">
        <v>19.16</v>
      </c>
      <c r="J527" s="51">
        <v>94.4</v>
      </c>
      <c r="K527" s="52" t="s">
        <v>48</v>
      </c>
      <c r="L527" s="51">
        <v>2.7</v>
      </c>
    </row>
    <row r="528" spans="1:12" ht="15">
      <c r="A528" s="25"/>
      <c r="B528" s="16"/>
      <c r="C528" s="11"/>
      <c r="D528" s="7" t="s">
        <v>32</v>
      </c>
      <c r="E528" s="50" t="s">
        <v>55</v>
      </c>
      <c r="F528" s="51">
        <v>30</v>
      </c>
      <c r="G528" s="51">
        <v>2.4900000000000002</v>
      </c>
      <c r="H528" s="51">
        <v>0.46</v>
      </c>
      <c r="I528" s="51">
        <v>12.5</v>
      </c>
      <c r="J528" s="51">
        <v>65.17</v>
      </c>
      <c r="K528" s="52" t="s">
        <v>48</v>
      </c>
      <c r="L528" s="51">
        <v>1.47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895</v>
      </c>
      <c r="G531" s="21">
        <f t="shared" ref="G531:J531" si="160">SUM(G522:G530)</f>
        <v>39</v>
      </c>
      <c r="H531" s="21">
        <f t="shared" si="160"/>
        <v>36.809999999999995</v>
      </c>
      <c r="I531" s="21">
        <f t="shared" si="160"/>
        <v>153.16</v>
      </c>
      <c r="J531" s="21">
        <f t="shared" si="160"/>
        <v>1091.03</v>
      </c>
      <c r="K531" s="27"/>
      <c r="L531" s="21">
        <f t="shared" ref="L531" ca="1" si="16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:J536" si="162">SUM(G532:G535)</f>
        <v>0</v>
      </c>
      <c r="H536" s="21">
        <f t="shared" si="162"/>
        <v>0</v>
      </c>
      <c r="I536" s="21">
        <f t="shared" si="162"/>
        <v>0</v>
      </c>
      <c r="J536" s="21">
        <f t="shared" si="162"/>
        <v>0</v>
      </c>
      <c r="K536" s="27"/>
      <c r="L536" s="21">
        <f t="shared" ref="L536" ca="1" si="163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:J543" si="164">SUM(G537:G542)</f>
        <v>0</v>
      </c>
      <c r="H543" s="21">
        <f t="shared" si="164"/>
        <v>0</v>
      </c>
      <c r="I543" s="21">
        <f t="shared" si="164"/>
        <v>0</v>
      </c>
      <c r="J543" s="21">
        <f t="shared" si="164"/>
        <v>0</v>
      </c>
      <c r="K543" s="27"/>
      <c r="L543" s="21">
        <f t="shared" ref="L543" ca="1" si="165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:J550" si="166">SUM(G544:G549)</f>
        <v>0</v>
      </c>
      <c r="H550" s="21">
        <f t="shared" si="166"/>
        <v>0</v>
      </c>
      <c r="I550" s="21">
        <f t="shared" si="166"/>
        <v>0</v>
      </c>
      <c r="J550" s="21">
        <f t="shared" si="166"/>
        <v>0</v>
      </c>
      <c r="K550" s="27"/>
      <c r="L550" s="21">
        <f t="shared" ref="L550" ca="1" si="167">SUM(L544:L552)</f>
        <v>0</v>
      </c>
    </row>
    <row r="551" spans="1:12" ht="15.75" customHeight="1" thickBo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895</v>
      </c>
      <c r="G551" s="34">
        <f t="shared" ref="G551:J551" si="168">G517+G521+G531+G536+G543+G550</f>
        <v>39</v>
      </c>
      <c r="H551" s="34">
        <f t="shared" si="168"/>
        <v>36.809999999999995</v>
      </c>
      <c r="I551" s="34">
        <f t="shared" si="168"/>
        <v>153.16</v>
      </c>
      <c r="J551" s="34">
        <f t="shared" si="168"/>
        <v>1091.03</v>
      </c>
      <c r="K551" s="35"/>
      <c r="L551" s="34">
        <f t="shared" ref="L551" ca="1" si="169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:J559" si="170">SUM(G552:G558)</f>
        <v>0</v>
      </c>
      <c r="H559" s="21">
        <f t="shared" si="170"/>
        <v>0</v>
      </c>
      <c r="I559" s="21">
        <f t="shared" si="170"/>
        <v>0</v>
      </c>
      <c r="J559" s="21">
        <f t="shared" si="170"/>
        <v>0</v>
      </c>
      <c r="K559" s="27"/>
      <c r="L559" s="21">
        <f t="shared" ref="L559" si="171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:J563" si="172">SUM(G560:G562)</f>
        <v>0</v>
      </c>
      <c r="H563" s="21">
        <f t="shared" si="172"/>
        <v>0</v>
      </c>
      <c r="I563" s="21">
        <f t="shared" si="172"/>
        <v>0</v>
      </c>
      <c r="J563" s="21">
        <f t="shared" si="172"/>
        <v>0</v>
      </c>
      <c r="K563" s="27"/>
      <c r="L563" s="21">
        <f t="shared" ref="L563" ca="1" si="173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 t="s">
        <v>89</v>
      </c>
      <c r="F564" s="51">
        <v>60</v>
      </c>
      <c r="G564" s="51">
        <v>1.87</v>
      </c>
      <c r="H564" s="51">
        <v>2.2200000000000002</v>
      </c>
      <c r="I564" s="51">
        <v>3.18</v>
      </c>
      <c r="J564" s="51">
        <v>40.200000000000003</v>
      </c>
      <c r="K564" s="52">
        <v>157</v>
      </c>
      <c r="L564" s="51"/>
    </row>
    <row r="565" spans="1:12" ht="15">
      <c r="A565" s="25"/>
      <c r="B565" s="16"/>
      <c r="C565" s="11"/>
      <c r="D565" s="7" t="s">
        <v>27</v>
      </c>
      <c r="E565" s="50" t="s">
        <v>109</v>
      </c>
      <c r="F565" s="51">
        <v>255</v>
      </c>
      <c r="G565" s="51">
        <v>6.43</v>
      </c>
      <c r="H565" s="51">
        <v>6.13</v>
      </c>
      <c r="I565" s="51">
        <v>26.6</v>
      </c>
      <c r="J565" s="51">
        <v>187.23</v>
      </c>
      <c r="K565" s="52">
        <v>104</v>
      </c>
      <c r="L565" s="51">
        <v>8.4499999999999993</v>
      </c>
    </row>
    <row r="566" spans="1:12" ht="15">
      <c r="A566" s="25"/>
      <c r="B566" s="16"/>
      <c r="C566" s="11"/>
      <c r="D566" s="7" t="s">
        <v>28</v>
      </c>
      <c r="E566" s="50" t="s">
        <v>110</v>
      </c>
      <c r="F566" s="51">
        <v>120</v>
      </c>
      <c r="G566" s="51">
        <v>17.7</v>
      </c>
      <c r="H566" s="51">
        <v>4.4000000000000004</v>
      </c>
      <c r="I566" s="51">
        <v>4.5999999999999996</v>
      </c>
      <c r="J566" s="51">
        <v>129</v>
      </c>
      <c r="K566" s="52">
        <v>300</v>
      </c>
      <c r="L566" s="51">
        <v>43.95</v>
      </c>
    </row>
    <row r="567" spans="1:12" ht="15">
      <c r="A567" s="25"/>
      <c r="B567" s="16"/>
      <c r="C567" s="11"/>
      <c r="D567" s="7" t="s">
        <v>29</v>
      </c>
      <c r="E567" s="50" t="s">
        <v>75</v>
      </c>
      <c r="F567" s="51">
        <v>180</v>
      </c>
      <c r="G567" s="51">
        <v>3.78</v>
      </c>
      <c r="H567" s="51">
        <v>7.2</v>
      </c>
      <c r="I567" s="51">
        <v>10.98</v>
      </c>
      <c r="J567" s="51">
        <v>122.4</v>
      </c>
      <c r="K567" s="52">
        <v>377</v>
      </c>
      <c r="L567" s="51">
        <v>14.88</v>
      </c>
    </row>
    <row r="568" spans="1:12" ht="15">
      <c r="A568" s="25"/>
      <c r="B568" s="16"/>
      <c r="C568" s="11"/>
      <c r="D568" s="7" t="s">
        <v>30</v>
      </c>
      <c r="E568" s="50" t="s">
        <v>61</v>
      </c>
      <c r="F568" s="51">
        <v>200</v>
      </c>
      <c r="G568" s="51">
        <v>0.33</v>
      </c>
      <c r="H568" s="51">
        <v>0</v>
      </c>
      <c r="I568" s="51">
        <v>22.66</v>
      </c>
      <c r="J568" s="51">
        <v>91.88</v>
      </c>
      <c r="K568" s="52">
        <v>253</v>
      </c>
      <c r="L568" s="51">
        <v>6.68</v>
      </c>
    </row>
    <row r="569" spans="1:12" ht="15">
      <c r="A569" s="25"/>
      <c r="B569" s="16"/>
      <c r="C569" s="11"/>
      <c r="D569" s="7" t="s">
        <v>31</v>
      </c>
      <c r="E569" s="50" t="s">
        <v>54</v>
      </c>
      <c r="F569" s="51">
        <v>50</v>
      </c>
      <c r="G569" s="51">
        <v>3.08</v>
      </c>
      <c r="H569" s="51">
        <v>0.44</v>
      </c>
      <c r="I569" s="51">
        <v>19.16</v>
      </c>
      <c r="J569" s="51">
        <v>94.4</v>
      </c>
      <c r="K569" s="52" t="s">
        <v>48</v>
      </c>
      <c r="L569" s="51">
        <v>2.7</v>
      </c>
    </row>
    <row r="570" spans="1:12" ht="15">
      <c r="A570" s="25"/>
      <c r="B570" s="16"/>
      <c r="C570" s="11"/>
      <c r="D570" s="7" t="s">
        <v>32</v>
      </c>
      <c r="E570" s="50" t="s">
        <v>55</v>
      </c>
      <c r="F570" s="51">
        <v>30</v>
      </c>
      <c r="G570" s="51">
        <v>2.4900000000000002</v>
      </c>
      <c r="H570" s="51">
        <v>0.46</v>
      </c>
      <c r="I570" s="51">
        <v>12.5</v>
      </c>
      <c r="J570" s="51">
        <v>65.17</v>
      </c>
      <c r="K570" s="52" t="s">
        <v>48</v>
      </c>
      <c r="L570" s="51">
        <v>1.47</v>
      </c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895</v>
      </c>
      <c r="G573" s="21">
        <f t="shared" ref="G573:J573" si="174">SUM(G564:G572)</f>
        <v>35.68</v>
      </c>
      <c r="H573" s="21">
        <f t="shared" si="174"/>
        <v>20.85</v>
      </c>
      <c r="I573" s="21">
        <f t="shared" si="174"/>
        <v>99.679999999999993</v>
      </c>
      <c r="J573" s="21">
        <f t="shared" si="174"/>
        <v>730.28</v>
      </c>
      <c r="K573" s="27"/>
      <c r="L573" s="21">
        <f t="shared" ref="L573" ca="1" si="175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:J578" si="176">SUM(G574:G577)</f>
        <v>0</v>
      </c>
      <c r="H578" s="21">
        <f t="shared" si="176"/>
        <v>0</v>
      </c>
      <c r="I578" s="21">
        <f t="shared" si="176"/>
        <v>0</v>
      </c>
      <c r="J578" s="21">
        <f t="shared" si="176"/>
        <v>0</v>
      </c>
      <c r="K578" s="27"/>
      <c r="L578" s="21">
        <f t="shared" ref="L578" ca="1" si="177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:J585" si="178">SUM(G579:G584)</f>
        <v>0</v>
      </c>
      <c r="H585" s="21">
        <f t="shared" si="178"/>
        <v>0</v>
      </c>
      <c r="I585" s="21">
        <f t="shared" si="178"/>
        <v>0</v>
      </c>
      <c r="J585" s="21">
        <f t="shared" si="178"/>
        <v>0</v>
      </c>
      <c r="K585" s="27"/>
      <c r="L585" s="21">
        <f t="shared" ref="L585" ca="1" si="179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:J592" si="180">SUM(G586:G591)</f>
        <v>0</v>
      </c>
      <c r="H592" s="21">
        <f t="shared" si="180"/>
        <v>0</v>
      </c>
      <c r="I592" s="21">
        <f t="shared" si="180"/>
        <v>0</v>
      </c>
      <c r="J592" s="21">
        <f t="shared" si="180"/>
        <v>0</v>
      </c>
      <c r="K592" s="27"/>
      <c r="L592" s="21">
        <f t="shared" ref="L592" ca="1" si="181">SUM(L586:L594)</f>
        <v>0</v>
      </c>
    </row>
    <row r="593" spans="1:12" ht="15.75" thickBot="1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895</v>
      </c>
      <c r="G593" s="40">
        <f t="shared" ref="G593:J593" si="182">G559+G563+G573+G578+G585+G592</f>
        <v>35.68</v>
      </c>
      <c r="H593" s="40">
        <f t="shared" si="182"/>
        <v>20.85</v>
      </c>
      <c r="I593" s="40">
        <f t="shared" si="182"/>
        <v>99.679999999999993</v>
      </c>
      <c r="J593" s="40">
        <f t="shared" si="182"/>
        <v>730.28</v>
      </c>
      <c r="K593" s="41"/>
      <c r="L593" s="34">
        <f ca="1">L559+L563+L573+L578+L585+L592</f>
        <v>0</v>
      </c>
    </row>
    <row r="594" spans="1:12" ht="13.5" thickBot="1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866.07142857142856</v>
      </c>
      <c r="G594" s="42">
        <f t="shared" ref="G594:L594" si="18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31.737857142857145</v>
      </c>
      <c r="H594" s="42">
        <f t="shared" si="183"/>
        <v>24.954285714285721</v>
      </c>
      <c r="I594" s="42">
        <f t="shared" si="183"/>
        <v>102.03</v>
      </c>
      <c r="J594" s="42">
        <f t="shared" si="183"/>
        <v>745.09357142857141</v>
      </c>
      <c r="K594" s="42"/>
      <c r="L594" s="42" t="e">
        <f t="shared" ca="1" si="183"/>
        <v>#DIV/0!</v>
      </c>
    </row>
  </sheetData>
  <sheetProtection sheet="1" objects="1" scenarios="1"/>
  <mergeCells count="18">
    <mergeCell ref="C131:D131"/>
    <mergeCell ref="C1:E1"/>
    <mergeCell ref="H1:K1"/>
    <mergeCell ref="H2:K2"/>
    <mergeCell ref="C47:D47"/>
    <mergeCell ref="C89:D89"/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уч-ся 7-11 лет ОВЗ</vt:lpstr>
      <vt:lpstr>уч-ся  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dcterms:created xsi:type="dcterms:W3CDTF">2022-05-16T14:23:56Z</dcterms:created>
  <dcterms:modified xsi:type="dcterms:W3CDTF">2023-11-08T12:04:08Z</dcterms:modified>
</cp:coreProperties>
</file>